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xl/_rels/workbook.xml.rels" ContentType="application/vnd.openxmlformats-package.relationships+xml"/>
  <Override PartName="/xl/media/image1.png" ContentType="image/png"/>
  <Override PartName="/xl/comments6.xml" ContentType="application/vnd.openxmlformats-officedocument.spreadsheetml.comment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Estimate" sheetId="2" state="visible" r:id="rId4"/>
    <sheet name="Budget Tracker" sheetId="3" state="visible" r:id="rId5"/>
    <sheet name="Bids" sheetId="4" state="visible" r:id="rId6"/>
    <sheet name="Timeline" sheetId="5" state="visible" r:id="rId7"/>
    <sheet name="Payments &amp; Financing" sheetId="6" state="visible" r:id="rId8"/>
    <sheet name="Shopping List" sheetId="7" state="visible" r:id="rId9"/>
    <sheet name="Lists" sheetId="8" state="visible" r:id="rId10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Starts at the Estimate tab total plus contingency. Type over it with your own budget if you like.</t>
        </r>
      </text>
    </comment>
  </commentList>
</comments>
</file>

<file path=xl/comments6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Arial"/>
            <family val="2"/>
          </rPr>
          <t xml:space="preserve">Starts at your estimate. Replace it with your signed contract price.</t>
        </r>
      </text>
    </comment>
  </commentList>
</comments>
</file>

<file path=xl/sharedStrings.xml><?xml version="1.0" encoding="utf-8"?>
<sst xmlns="http://schemas.openxmlformats.org/spreadsheetml/2006/main" count="499" uniqueCount="368">
  <si>
    <t xml:space="preserve">Bathroom Remodel Budget &amp; Project Planner</t>
  </si>
  <si>
    <t xml:space="preserve">From Bath Calculator (bathcalculator.com) · 2027 pricing</t>
  </si>
  <si>
    <t xml:space="preserve">How to use this planner</t>
  </si>
  <si>
    <t xml:space="preserve">1. Estimate</t>
  </si>
  <si>
    <t xml:space="preserve">Choose your options in the yellow cells. The estimate uses the same cost model as the calculator on bathcalculator.com.</t>
  </si>
  <si>
    <t xml:space="preserve">2. Budget Tracker</t>
  </si>
  <si>
    <t xml:space="preserve">Set your budget, then log quotes and actual spending by category. Variances update automatically.</t>
  </si>
  <si>
    <t xml:space="preserve">3. Bids</t>
  </si>
  <si>
    <t xml:space="preserve">Compare up to three contractor bids side by side before you sign.</t>
  </si>
  <si>
    <t xml:space="preserve">4. Timeline</t>
  </si>
  <si>
    <t xml:space="preserve">Plan each phase of the project. Dates roll forward from your start date.</t>
  </si>
  <si>
    <t xml:space="preserve">5. Payments &amp; Financing</t>
  </si>
  <si>
    <t xml:space="preserve">Map out the payment schedule and compare ways to pay, with monthly payments calculated for you.</t>
  </si>
  <si>
    <t xml:space="preserve">6. Shopping List</t>
  </si>
  <si>
    <t xml:space="preserve">Track materials and fixtures, order dates, and delivery status, with links to shop.</t>
  </si>
  <si>
    <t xml:space="preserve">Color key</t>
  </si>
  <si>
    <t xml:space="preserve">Yellow cell, blue text</t>
  </si>
  <si>
    <t xml:space="preserve">Inputs: change these.</t>
  </si>
  <si>
    <t xml:space="preserve">Black text</t>
  </si>
  <si>
    <t xml:space="preserve">Formulas: calculated for you. Avoid typing over them.</t>
  </si>
  <si>
    <t xml:space="preserve">Green text</t>
  </si>
  <si>
    <t xml:space="preserve">Pulled from another tab.</t>
  </si>
  <si>
    <t xml:space="preserve">Free cost calculators</t>
  </si>
  <si>
    <t xml:space="preserve">Bathroom remodel cost</t>
  </si>
  <si>
    <t xml:space="preserve">Small bathroom remodel</t>
  </si>
  <si>
    <t xml:space="preserve">Walk-in shower</t>
  </si>
  <si>
    <t xml:space="preserve">Bathtub replacement</t>
  </si>
  <si>
    <t xml:space="preserve">Vanity installation</t>
  </si>
  <si>
    <t xml:space="preserve">Tile calculator</t>
  </si>
  <si>
    <t xml:space="preserve">Bathroom flooring</t>
  </si>
  <si>
    <t xml:space="preserve">Costs by state</t>
  </si>
  <si>
    <t xml:space="preserve">All calculators</t>
  </si>
  <si>
    <t xml:space="preserve">Ready for quotes?</t>
  </si>
  <si>
    <t xml:space="preserve">Get quotes from local remodelers</t>
  </si>
  <si>
    <t xml:space="preserve">Find bathroom remodelers on Thumbtack</t>
  </si>
  <si>
    <t xml:space="preserve">Estimates are national average planning figures, not quotes. Some links in this planner are affiliate links; Bath Calculator may earn a commission at no cost to you.</t>
  </si>
  <si>
    <t xml:space="preserve">Remodel Cost Estimate</t>
  </si>
  <si>
    <t xml:space="preserve">Same cost model as the bathcalculator.com homepage calculator. Change the yellow cells.</t>
  </si>
  <si>
    <t xml:space="preserve">Your project</t>
  </si>
  <si>
    <t xml:space="preserve">Choice</t>
  </si>
  <si>
    <t xml:space="preserve">Calculation (before state index)</t>
  </si>
  <si>
    <t xml:space="preserve">Amount</t>
  </si>
  <si>
    <t xml:space="preserve">Your state</t>
  </si>
  <si>
    <t xml:space="preserve">National average</t>
  </si>
  <si>
    <t xml:space="preserve">State cost index</t>
  </si>
  <si>
    <t xml:space="preserve">Bathroom size (sq ft)</t>
  </si>
  <si>
    <t xml:space="preserve">Prep, rough-in &amp; finish labor</t>
  </si>
  <si>
    <t xml:space="preserve">Project scope</t>
  </si>
  <si>
    <t xml:space="preserve">Standard remodel</t>
  </si>
  <si>
    <t xml:space="preserve">Demolition</t>
  </si>
  <si>
    <t xml:space="preserve">Finish level</t>
  </si>
  <si>
    <t xml:space="preserve">Midrange</t>
  </si>
  <si>
    <t xml:space="preserve">Shower / tub</t>
  </si>
  <si>
    <t xml:space="preserve">Tub-shower combo</t>
  </si>
  <si>
    <t xml:space="preserve">Flooring</t>
  </si>
  <si>
    <t xml:space="preserve">Ceramic tile</t>
  </si>
  <si>
    <t xml:space="preserve">Wall tile</t>
  </si>
  <si>
    <t xml:space="preserve">Heated floors</t>
  </si>
  <si>
    <t xml:space="preserve">No</t>
  </si>
  <si>
    <t xml:space="preserve">Vanity &amp; countertop</t>
  </si>
  <si>
    <t xml:space="preserve">None</t>
  </si>
  <si>
    <t xml:space="preserve">Toilet</t>
  </si>
  <si>
    <t xml:space="preserve">Vanity</t>
  </si>
  <si>
    <t xml:space="preserve">Stock vanity</t>
  </si>
  <si>
    <t xml:space="preserve">Faucets &amp; fixtures</t>
  </si>
  <si>
    <t xml:space="preserve">Countertop</t>
  </si>
  <si>
    <t xml:space="preserve">Cultured marble</t>
  </si>
  <si>
    <t xml:space="preserve">Extras</t>
  </si>
  <si>
    <t xml:space="preserve">Standard</t>
  </si>
  <si>
    <t xml:space="preserve">Subtotal</t>
  </si>
  <si>
    <t xml:space="preserve">New exhaust fan</t>
  </si>
  <si>
    <t xml:space="preserve">Yes</t>
  </si>
  <si>
    <t xml:space="preserve">Permits</t>
  </si>
  <si>
    <t xml:space="preserve">Lighting upgrade</t>
  </si>
  <si>
    <t xml:space="preserve">New window</t>
  </si>
  <si>
    <t xml:space="preserve">Accessibility features</t>
  </si>
  <si>
    <t xml:space="preserve">Plumbing fixtures moved (#)</t>
  </si>
  <si>
    <t xml:space="preserve">Include permits</t>
  </si>
  <si>
    <t xml:space="preserve">Doing labor yourself (DIY)</t>
  </si>
  <si>
    <t xml:space="preserve">Example: a 5 × 8 hall bath (40 sq ft), standard midrange remodel, comes to about $14,000.</t>
  </si>
  <si>
    <t xml:space="preserve">Estimated cost by category</t>
  </si>
  <si>
    <t xml:space="preserve">Labor, prep &amp; permits</t>
  </si>
  <si>
    <t xml:space="preserve">Flooring &amp; wall tile</t>
  </si>
  <si>
    <t xml:space="preserve">Toilet &amp; fixtures</t>
  </si>
  <si>
    <t xml:space="preserve">Fan, lighting &amp; extras</t>
  </si>
  <si>
    <t xml:space="preserve">Typical total</t>
  </si>
  <si>
    <t xml:space="preserve">Low estimate</t>
  </si>
  <si>
    <t xml:space="preserve">High estimate</t>
  </si>
  <si>
    <t xml:space="preserve">Contingency for surprises</t>
  </si>
  <si>
    <t xml:space="preserve">Total budget with contingency</t>
  </si>
  <si>
    <t xml:space="preserve">Cost per sq ft</t>
  </si>
  <si>
    <t xml:space="preserve">Contingency is 10% for cosmetic and standard remodels and 15% for full gut remodels, for problems found behind walls and floors.</t>
  </si>
  <si>
    <t xml:space="preserve">Try the interactive calculator online</t>
  </si>
  <si>
    <t xml:space="preserve">Budget Tracker</t>
  </si>
  <si>
    <t xml:space="preserve">Set your budget, then log each quote and payment in the detail table on the right. Category totals update automatically.</t>
  </si>
  <si>
    <t xml:space="preserve">Your total budget</t>
  </si>
  <si>
    <t xml:space="preserve">Cash available</t>
  </si>
  <si>
    <t xml:space="preserve">Amount to finance</t>
  </si>
  <si>
    <t xml:space="preserve">Line items: one row per quote, purchase, or payment</t>
  </si>
  <si>
    <t xml:space="preserve">Category</t>
  </si>
  <si>
    <t xml:space="preserve">Estimate</t>
  </si>
  <si>
    <t xml:space="preserve">Quoted</t>
  </si>
  <si>
    <t xml:space="preserve">Spent</t>
  </si>
  <si>
    <t xml:space="preserve">Remaining</t>
  </si>
  <si>
    <t xml:space="preserve">Variance vs estimate</t>
  </si>
  <si>
    <t xml:space="preserve">Date</t>
  </si>
  <si>
    <t xml:space="preserve">Item or vendor</t>
  </si>
  <si>
    <t xml:space="preserve">Paid</t>
  </si>
  <si>
    <t xml:space="preserve">Balance due</t>
  </si>
  <si>
    <t xml:space="preserve">Notes</t>
  </si>
  <si>
    <t xml:space="preserve">Contractor deposit</t>
  </si>
  <si>
    <t xml:space="preserve">10% deposit at signing</t>
  </si>
  <si>
    <t xml:space="preserve">Vanity and top</t>
  </si>
  <si>
    <t xml:space="preserve">Ordered online</t>
  </si>
  <si>
    <t xml:space="preserve">Floor tile, 44 sq ft</t>
  </si>
  <si>
    <t xml:space="preserve">Includes 10% overage</t>
  </si>
  <si>
    <t xml:space="preserve">Contingency</t>
  </si>
  <si>
    <t xml:space="preserve">Total</t>
  </si>
  <si>
    <t xml:space="preserve">Budget left after spending</t>
  </si>
  <si>
    <t xml:space="preserve">Percent of budget spent</t>
  </si>
  <si>
    <t xml:space="preserve">Red variances mean a category is running over its estimate.</t>
  </si>
  <si>
    <t xml:space="preserve">Rows 9 to 11 are examples. Replace them with your own entries.</t>
  </si>
  <si>
    <t xml:space="preserve">Compare Contractor Bids</t>
  </si>
  <si>
    <t xml:space="preserve">Get at least three written bids for the same scope. Fill in each column, then compare.</t>
  </si>
  <si>
    <t xml:space="preserve">Contractor A</t>
  </si>
  <si>
    <t xml:space="preserve">Contractor B</t>
  </si>
  <si>
    <t xml:space="preserve">Contractor C</t>
  </si>
  <si>
    <t xml:space="preserve">Company name</t>
  </si>
  <si>
    <t xml:space="preserve">Example Remodeling Co.</t>
  </si>
  <si>
    <t xml:space="preserve">Contact and phone</t>
  </si>
  <si>
    <t xml:space="preserve">Total bid price</t>
  </si>
  <si>
    <t xml:space="preserve">Your estimate (from Estimate tab)</t>
  </si>
  <si>
    <t xml:space="preserve">Difference vs estimate</t>
  </si>
  <si>
    <t xml:space="preserve">Includes demolition and haul-away?</t>
  </si>
  <si>
    <t xml:space="preserve">Includes permits and inspections?</t>
  </si>
  <si>
    <t xml:space="preserve">Includes materials and fixtures?</t>
  </si>
  <si>
    <t xml:space="preserve">Allowances listed (tile, fixtures)?</t>
  </si>
  <si>
    <t xml:space="preserve">Start date</t>
  </si>
  <si>
    <t xml:space="preserve">Estimated duration (weeks)</t>
  </si>
  <si>
    <t xml:space="preserve">Deposit required</t>
  </si>
  <si>
    <t xml:space="preserve">Payment schedule</t>
  </si>
  <si>
    <t xml:space="preserve">10% at signing, then by milestone</t>
  </si>
  <si>
    <t xml:space="preserve">Warranty on labor</t>
  </si>
  <si>
    <t xml:space="preserve">License number verified?</t>
  </si>
  <si>
    <t xml:space="preserve">Proof of insurance received?</t>
  </si>
  <si>
    <t xml:space="preserve">References checked?</t>
  </si>
  <si>
    <t xml:space="preserve">Online reviews (rating)</t>
  </si>
  <si>
    <t xml:space="preserve">Gut feeling (1 to 5)</t>
  </si>
  <si>
    <t xml:space="preserve">Red flags: large upfront deposits, cash-only payment, no written contract, pressure to sign today, or a bid far below the others.</t>
  </si>
  <si>
    <t xml:space="preserve">How to choose a remodeling contractor</t>
  </si>
  <si>
    <t xml:space="preserve">Project Timeline</t>
  </si>
  <si>
    <t xml:space="preserve">Enter your start date. Each phase starts when the previous one ends; adjust the days to fit your project.</t>
  </si>
  <si>
    <t xml:space="preserve">Project start</t>
  </si>
  <si>
    <t xml:space="preserve">Phase</t>
  </si>
  <si>
    <t xml:space="preserve">Task</t>
  </si>
  <si>
    <t xml:space="preserve">Start</t>
  </si>
  <si>
    <t xml:space="preserve">Days</t>
  </si>
  <si>
    <t xml:space="preserve">End</t>
  </si>
  <si>
    <t xml:space="preserve">Status</t>
  </si>
  <si>
    <t xml:space="preserve">Plan</t>
  </si>
  <si>
    <t xml:space="preserve">Set budget and wish list</t>
  </si>
  <si>
    <t xml:space="preserve">Not started</t>
  </si>
  <si>
    <t xml:space="preserve">Measure and choose layout</t>
  </si>
  <si>
    <t xml:space="preserve">Get 3 bids and check references</t>
  </si>
  <si>
    <t xml:space="preserve">Sign contract and pay deposit</t>
  </si>
  <si>
    <t xml:space="preserve">Prepare</t>
  </si>
  <si>
    <t xml:space="preserve">Apply for permits</t>
  </si>
  <si>
    <t xml:space="preserve">Order vanity, fixtures, tile, and door</t>
  </si>
  <si>
    <t xml:space="preserve">Build</t>
  </si>
  <si>
    <t xml:space="preserve">Demolition and haul-away</t>
  </si>
  <si>
    <t xml:space="preserve">Rough plumbing and electrical</t>
  </si>
  <si>
    <t xml:space="preserve">Rough-in inspection</t>
  </si>
  <si>
    <t xml:space="preserve">Drywall, cement board, and waterproofing</t>
  </si>
  <si>
    <t xml:space="preserve">Tile floor and shower walls</t>
  </si>
  <si>
    <t xml:space="preserve">Paint</t>
  </si>
  <si>
    <t xml:space="preserve">Install vanity, toilet, and fixtures</t>
  </si>
  <si>
    <t xml:space="preserve">Install shower door, mirror, and accessories</t>
  </si>
  <si>
    <t xml:space="preserve">Finish</t>
  </si>
  <si>
    <t xml:space="preserve">Final inspection</t>
  </si>
  <si>
    <t xml:space="preserve">Punch list and final payment</t>
  </si>
  <si>
    <t xml:space="preserve">Estimated completion</t>
  </si>
  <si>
    <t xml:space="preserve">Total days</t>
  </si>
  <si>
    <t xml:space="preserve">Tasks done</t>
  </si>
  <si>
    <t xml:space="preserve">Order special-order items early: vanities, custom glass, and tile can take 2 to 8 weeks to arrive.</t>
  </si>
  <si>
    <t xml:space="preserve">Payments &amp; Financing</t>
  </si>
  <si>
    <t xml:space="preserve">Plan when payments are due and compare ways to pay for the project.</t>
  </si>
  <si>
    <t xml:space="preserve">Contract price</t>
  </si>
  <si>
    <t xml:space="preserve">Payment milestone</t>
  </si>
  <si>
    <t xml:space="preserve">% of contract</t>
  </si>
  <si>
    <t xml:space="preserve">Due date</t>
  </si>
  <si>
    <t xml:space="preserve">Paid?</t>
  </si>
  <si>
    <t xml:space="preserve">Amount paid</t>
  </si>
  <si>
    <t xml:space="preserve">Deposit at signing</t>
  </si>
  <si>
    <t xml:space="preserve">After demolition</t>
  </si>
  <si>
    <t xml:space="preserve">After rough-in inspection</t>
  </si>
  <si>
    <t xml:space="preserve">After tile is complete</t>
  </si>
  <si>
    <t xml:space="preserve">Final payment after punch list</t>
  </si>
  <si>
    <t xml:space="preserve">Percentages should add up to 100%. Some states limit deposits on home improvement contracts, so check local rules.</t>
  </si>
  <si>
    <t xml:space="preserve">Balance still owed</t>
  </si>
  <si>
    <t xml:space="preserve">Compare financing options</t>
  </si>
  <si>
    <t xml:space="preserve">Option</t>
  </si>
  <si>
    <t xml:space="preserve">Interest rate (APR)</t>
  </si>
  <si>
    <t xml:space="preserve">Term (months)</t>
  </si>
  <si>
    <t xml:space="preserve">Monthly payment</t>
  </si>
  <si>
    <t xml:space="preserve">Total interest</t>
  </si>
  <si>
    <t xml:space="preserve">Personal loan</t>
  </si>
  <si>
    <t xml:space="preserve">Home equity line of credit (HELOC)</t>
  </si>
  <si>
    <t xml:space="preserve">0% intro credit card (if paid off in time)</t>
  </si>
  <si>
    <t xml:space="preserve">Contractor or dealer financing</t>
  </si>
  <si>
    <t xml:space="preserve">Rates are examples only. Enter the rates and terms you are actually offered. Intro 0% offers usually charge high interest on any balance left when the promotion ends.</t>
  </si>
  <si>
    <t xml:space="preserve">Materials &amp; Fixtures Shopping List</t>
  </si>
  <si>
    <t xml:space="preserve">Starter list with typical midrange prices. Edit quantities and prices to match what you choose.</t>
  </si>
  <si>
    <t xml:space="preserve">Item</t>
  </si>
  <si>
    <t xml:space="preserve">Qty</t>
  </si>
  <si>
    <t xml:space="preserve">Unit price</t>
  </si>
  <si>
    <t xml:space="preserve">Where to shop</t>
  </si>
  <si>
    <t xml:space="preserve">Order by</t>
  </si>
  <si>
    <t xml:space="preserve">36-inch vanity</t>
  </si>
  <si>
    <t xml:space="preserve">Shop vanities at Lowe's</t>
  </si>
  <si>
    <t xml:space="preserve">Need to order</t>
  </si>
  <si>
    <t xml:space="preserve">Vanity top with sink</t>
  </si>
  <si>
    <t xml:space="preserve">Shop vanity tops at Lowe's</t>
  </si>
  <si>
    <t xml:space="preserve">Bathroom faucet</t>
  </si>
  <si>
    <t xml:space="preserve">Shop faucets on Amazon</t>
  </si>
  <si>
    <t xml:space="preserve">Shop toilets at Lowe's</t>
  </si>
  <si>
    <t xml:space="preserve">Shower valve and trim kit</t>
  </si>
  <si>
    <t xml:space="preserve">Shop shower faucets at Lowe's</t>
  </si>
  <si>
    <t xml:space="preserve">Floor tile (sq ft, incl. 10% extra)</t>
  </si>
  <si>
    <t xml:space="preserve">Shop tile at Lowe's</t>
  </si>
  <si>
    <t xml:space="preserve">Thinset, grout, and sealer</t>
  </si>
  <si>
    <t xml:space="preserve">Shop setting materials at Lowe's</t>
  </si>
  <si>
    <t xml:space="preserve">Exhaust fan</t>
  </si>
  <si>
    <t xml:space="preserve">Shop exhaust fans at Lowe's</t>
  </si>
  <si>
    <t xml:space="preserve">Vanity light</t>
  </si>
  <si>
    <t xml:space="preserve">Shop vanity lights at Lowe's</t>
  </si>
  <si>
    <t xml:space="preserve">Mirror or medicine cabinet</t>
  </si>
  <si>
    <t xml:space="preserve">Shop mirrors at Lowe's</t>
  </si>
  <si>
    <t xml:space="preserve">Shower door</t>
  </si>
  <si>
    <t xml:space="preserve">Shop shower doors at Lowe's</t>
  </si>
  <si>
    <t xml:space="preserve">Grab bars</t>
  </si>
  <si>
    <t xml:space="preserve">Shop grab bars at Lowe's</t>
  </si>
  <si>
    <t xml:space="preserve">Towel bars and accessories</t>
  </si>
  <si>
    <t xml:space="preserve">Shop bath hardware at Lowe's</t>
  </si>
  <si>
    <t xml:space="preserve">Paint (gallons)</t>
  </si>
  <si>
    <t xml:space="preserve">Shop paint at Lowe's</t>
  </si>
  <si>
    <t xml:space="preserve">Total materials</t>
  </si>
  <si>
    <t xml:space="preserve">Shopping links are affiliate links: Bath Calculator may earn a commission at no extra cost to you. Prices are typical midrange examples, not quotes.</t>
  </si>
  <si>
    <t xml:space="preserve">Lookup tables</t>
  </si>
  <si>
    <t xml:space="preserve">Cost model values from the Bath Calculator homepage calculator (2027 pricing). Edit only if you want to change the model.</t>
  </si>
  <si>
    <t xml:space="preserve">Scope</t>
  </si>
  <si>
    <t xml:space="preserve">Base fixed $</t>
  </si>
  <si>
    <t xml:space="preserve">Base $/sq ft</t>
  </si>
  <si>
    <t xml:space="preserve">Demo fixed $</t>
  </si>
  <si>
    <t xml:space="preserve">Demo $/sq ft</t>
  </si>
  <si>
    <t xml:space="preserve">Cosmetic refresh</t>
  </si>
  <si>
    <t xml:space="preserve">Full gut remodel</t>
  </si>
  <si>
    <t xml:space="preserve">Multiplier</t>
  </si>
  <si>
    <t xml:space="preserve">Wall tile $/sq ft</t>
  </si>
  <si>
    <t xml:space="preserve">Fixtures $</t>
  </si>
  <si>
    <t xml:space="preserve">Budget</t>
  </si>
  <si>
    <t xml:space="preserve">High-end</t>
  </si>
  <si>
    <t xml:space="preserve">ShowerTub</t>
  </si>
  <si>
    <t xml:space="preserve">Base cost $</t>
  </si>
  <si>
    <t xml:space="preserve">None (half bath)</t>
  </si>
  <si>
    <t xml:space="preserve">Prefab walk-in shower</t>
  </si>
  <si>
    <t xml:space="preserve">Custom tiled shower</t>
  </si>
  <si>
    <t xml:space="preserve">Tub plus separate shower</t>
  </si>
  <si>
    <t xml:space="preserve">Freestanding tub plus shower</t>
  </si>
  <si>
    <t xml:space="preserve">Floor</t>
  </si>
  <si>
    <t xml:space="preserve">$ per sq ft</t>
  </si>
  <si>
    <t xml:space="preserve">Luxury vinyl plank</t>
  </si>
  <si>
    <t xml:space="preserve">Porcelain tile</t>
  </si>
  <si>
    <t xml:space="preserve">Natural stone</t>
  </si>
  <si>
    <t xml:space="preserve">Walls</t>
  </si>
  <si>
    <t xml:space="preserve">Area factor</t>
  </si>
  <si>
    <t xml:space="preserve">Wainscot</t>
  </si>
  <si>
    <t xml:space="preserve">Full height</t>
  </si>
  <si>
    <t xml:space="preserve">Cost $</t>
  </si>
  <si>
    <t xml:space="preserve">Tops</t>
  </si>
  <si>
    <t xml:space="preserve">Pedestal sink</t>
  </si>
  <si>
    <t xml:space="preserve">Semi-custom vanity</t>
  </si>
  <si>
    <t xml:space="preserve">Double vanity</t>
  </si>
  <si>
    <t xml:space="preserve">Custom vanity</t>
  </si>
  <si>
    <t xml:space="preserve">Top</t>
  </si>
  <si>
    <t xml:space="preserve">Cost $ per top</t>
  </si>
  <si>
    <t xml:space="preserve">Laminate</t>
  </si>
  <si>
    <t xml:space="preserve">Quartz</t>
  </si>
  <si>
    <t xml:space="preserve">Granite</t>
  </si>
  <si>
    <t xml:space="preserve">Marble</t>
  </si>
  <si>
    <t xml:space="preserve">Keep existing</t>
  </si>
  <si>
    <t xml:space="preserve">Comfort height</t>
  </si>
  <si>
    <t xml:space="preserve">Smart toilet</t>
  </si>
  <si>
    <t xml:space="preserve">Constants</t>
  </si>
  <si>
    <t xml:space="preserve">Constant</t>
  </si>
  <si>
    <t xml:space="preserve">Value</t>
  </si>
  <si>
    <t xml:space="preserve">Heated floor $ per sq ft</t>
  </si>
  <si>
    <t xml:space="preserve">Heated floor thermostat $</t>
  </si>
  <si>
    <t xml:space="preserve">Exhaust fan $</t>
  </si>
  <si>
    <t xml:space="preserve">Lighting upgrade $</t>
  </si>
  <si>
    <t xml:space="preserve">New window $</t>
  </si>
  <si>
    <t xml:space="preserve">Accessibility package $</t>
  </si>
  <si>
    <t xml:space="preserve">Per plumbing fixture moved $</t>
  </si>
  <si>
    <t xml:space="preserve">Permit rate</t>
  </si>
  <si>
    <t xml:space="preserve">Permit minimum $</t>
  </si>
  <si>
    <t xml:space="preserve">Permit maximum $</t>
  </si>
  <si>
    <t xml:space="preserve">DIY base labor factor</t>
  </si>
  <si>
    <t xml:space="preserve">Range spread (+/-)</t>
  </si>
  <si>
    <t xml:space="preserve">States</t>
  </si>
  <si>
    <t xml:space="preserve">State</t>
  </si>
  <si>
    <t xml:space="preserve">Cost index</t>
  </si>
  <si>
    <t xml:space="preserve">Alabama</t>
  </si>
  <si>
    <t xml:space="preserve">Alaska</t>
  </si>
  <si>
    <t xml:space="preserve">Arizona</t>
  </si>
  <si>
    <t xml:space="preserve">Arkansas</t>
  </si>
  <si>
    <t xml:space="preserve">California</t>
  </si>
  <si>
    <t xml:space="preserve">Colorado</t>
  </si>
  <si>
    <t xml:space="preserve">Connecticut</t>
  </si>
  <si>
    <t xml:space="preserve">Delaware</t>
  </si>
  <si>
    <t xml:space="preserve">District of Columbia</t>
  </si>
  <si>
    <t xml:space="preserve">Florida</t>
  </si>
  <si>
    <t xml:space="preserve">Georgia</t>
  </si>
  <si>
    <t xml:space="preserve">Hawaii</t>
  </si>
  <si>
    <t xml:space="preserve">Idaho</t>
  </si>
  <si>
    <t xml:space="preserve">Illinois</t>
  </si>
  <si>
    <t xml:space="preserve">Indiana</t>
  </si>
  <si>
    <t xml:space="preserve">Iowa</t>
  </si>
  <si>
    <t xml:space="preserve">Kansas</t>
  </si>
  <si>
    <t xml:space="preserve">Kentucky</t>
  </si>
  <si>
    <t xml:space="preserve">Louisiana</t>
  </si>
  <si>
    <t xml:space="preserve">Maine</t>
  </si>
  <si>
    <t xml:space="preserve">Maryland</t>
  </si>
  <si>
    <t xml:space="preserve">Massachusetts</t>
  </si>
  <si>
    <t xml:space="preserve">Michigan</t>
  </si>
  <si>
    <t xml:space="preserve">Minnesota</t>
  </si>
  <si>
    <t xml:space="preserve">Mississippi</t>
  </si>
  <si>
    <t xml:space="preserve">Missouri</t>
  </si>
  <si>
    <t xml:space="preserve">Montana</t>
  </si>
  <si>
    <t xml:space="preserve">Nebraska</t>
  </si>
  <si>
    <t xml:space="preserve">Nevada</t>
  </si>
  <si>
    <t xml:space="preserve">New Hampshire</t>
  </si>
  <si>
    <t xml:space="preserve">New Jersey</t>
  </si>
  <si>
    <t xml:space="preserve">New Mexico</t>
  </si>
  <si>
    <t xml:space="preserve">New York</t>
  </si>
  <si>
    <t xml:space="preserve">North Carolina</t>
  </si>
  <si>
    <t xml:space="preserve">North Dakota</t>
  </si>
  <si>
    <t xml:space="preserve">Ohio</t>
  </si>
  <si>
    <t xml:space="preserve">Oklahoma</t>
  </si>
  <si>
    <t xml:space="preserve">Oregon</t>
  </si>
  <si>
    <t xml:space="preserve">Pennsylvania</t>
  </si>
  <si>
    <t xml:space="preserve">Rhode Island</t>
  </si>
  <si>
    <t xml:space="preserve">South Carolina</t>
  </si>
  <si>
    <t xml:space="preserve">South Dakota</t>
  </si>
  <si>
    <t xml:space="preserve">Tennessee</t>
  </si>
  <si>
    <t xml:space="preserve">Texas</t>
  </si>
  <si>
    <t xml:space="preserve">Utah</t>
  </si>
  <si>
    <t xml:space="preserve">Vermont</t>
  </si>
  <si>
    <t xml:space="preserve">Virginia</t>
  </si>
  <si>
    <t xml:space="preserve">Washington</t>
  </si>
  <si>
    <t xml:space="preserve">West Virginia</t>
  </si>
  <si>
    <t xml:space="preserve">Wisconsin</t>
  </si>
  <si>
    <t xml:space="preserve">Wyoming</t>
  </si>
  <si>
    <t xml:space="preserve">YesNo</t>
  </si>
  <si>
    <t xml:space="preserve">Yes / No</t>
  </si>
  <si>
    <t xml:space="preserve">In progress</t>
  </si>
  <si>
    <t xml:space="preserve">Done</t>
  </si>
  <si>
    <t xml:space="preserve">On hold</t>
  </si>
  <si>
    <t xml:space="preserve">Categories</t>
  </si>
  <si>
    <t xml:space="preserve">Budget category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</si>
</sst>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0"/>
    <numFmt numFmtId="166" formatCode="0"/>
    <numFmt numFmtId="167" formatCode="\$#,##0;&quot;($&quot;#,##0\);\-"/>
    <numFmt numFmtId="168" formatCode="mmm\ d&quot;, &quot;yyyy"/>
    <numFmt numFmtId="169" formatCode="0%"/>
    <numFmt numFmtId="170" formatCode="0.00%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18"/>
      <color rgb="FF1D5C63"/>
      <name val="Arial"/>
      <family val="0"/>
      <charset val="1"/>
    </font>
    <font>
      <i val="true"/>
      <sz val="10"/>
      <color rgb="FF56666A"/>
      <name val="Arial"/>
      <family val="0"/>
      <charset val="1"/>
    </font>
    <font>
      <b val="true"/>
      <sz val="12"/>
      <color rgb="FF1D5C63"/>
      <name val="Arial"/>
      <family val="0"/>
      <charset val="1"/>
    </font>
    <font>
      <b val="true"/>
      <sz val="10"/>
      <color rgb="FF1F2B2D"/>
      <name val="Arial"/>
      <family val="0"/>
      <charset val="1"/>
    </font>
    <font>
      <sz val="10"/>
      <color rgb="FF1F2B2D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i val="true"/>
      <sz val="9"/>
      <color rgb="FF56666A"/>
      <name val="Arial"/>
      <family val="0"/>
      <charset val="1"/>
    </font>
    <font>
      <b val="true"/>
      <sz val="16"/>
      <color rgb="FF1D5C63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1D5C63"/>
      <name val="Arial"/>
      <family val="0"/>
      <charset val="1"/>
    </font>
    <font>
      <sz val="10"/>
      <color rgb="FF008000"/>
      <name val="Arial"/>
      <family val="0"/>
      <charset val="1"/>
    </font>
    <font>
      <sz val="10"/>
      <name val="Arial"/>
      <family val="2"/>
    </font>
    <font>
      <i val="true"/>
      <sz val="9"/>
      <color rgb="FFC0000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E2EFDA"/>
      </patternFill>
    </fill>
    <fill>
      <patternFill patternType="solid">
        <fgColor rgb="FF1D5C63"/>
        <bgColor rgb="FF56666A"/>
      </patternFill>
    </fill>
    <fill>
      <patternFill patternType="solid">
        <fgColor rgb="FFD9EAEA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1CE"/>
      </left>
      <right style="thin">
        <color rgb="FFC9D1CE"/>
      </right>
      <top style="thin">
        <color rgb="FFC9D1CE"/>
      </top>
      <bottom style="thin">
        <color rgb="FFC9D1C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1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16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Arial"/>
        <charset val="1"/>
        <family val="0"/>
        <color rgb="FFC00000"/>
      </font>
    </dxf>
    <dxf>
      <font>
        <name val="Arial"/>
        <charset val="1"/>
        <family val="0"/>
        <b val="1"/>
        <color rgb="FFC00000"/>
      </font>
    </dxf>
    <dxf>
      <fill>
        <patternFill>
          <bgColor rgb="FFE2EFDA"/>
        </patternFill>
      </fill>
    </dxf>
    <dxf>
      <fill>
        <patternFill>
          <bgColor rgb="FFFFF2CC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87A2E"/>
      <rgbColor rgb="FF800080"/>
      <rgbColor rgb="FF1D5C63"/>
      <rgbColor rgb="FFC9D1CE"/>
      <rgbColor rgb="FF5E8C91"/>
      <rgbColor rgb="FF9999FF"/>
      <rgbColor rgb="FF993366"/>
      <rgbColor rgb="FFFFF2CC"/>
      <rgbColor rgb="FFD9EAEA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6666A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B2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2</xdr:col>
      <xdr:colOff>1218600</xdr:colOff>
      <xdr:row>0</xdr:row>
      <xdr:rowOff>542520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0"/>
          <a:ext cx="3333240" cy="542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0</xdr:row>
      <xdr:rowOff>0</xdr:rowOff>
    </xdr:from>
    <xdr:to>
      <xdr:col>5</xdr:col>
      <xdr:colOff>361440</xdr:colOff>
      <xdr:row>1</xdr:row>
      <xdr:rowOff>75600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5004360" y="0"/>
          <a:ext cx="2476080" cy="3996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athcalculator.com/" TargetMode="External"/><Relationship Id="rId2" Type="http://schemas.openxmlformats.org/officeDocument/2006/relationships/hyperlink" Target="https://bathcalculator.com/small-bathroom-remodel-cost-calculator/" TargetMode="External"/><Relationship Id="rId3" Type="http://schemas.openxmlformats.org/officeDocument/2006/relationships/hyperlink" Target="https://bathcalculator.com/walk-in-shower-cost-calculator/" TargetMode="External"/><Relationship Id="rId4" Type="http://schemas.openxmlformats.org/officeDocument/2006/relationships/hyperlink" Target="https://bathcalculator.com/bathtub-replacement-cost-calculator/" TargetMode="External"/><Relationship Id="rId5" Type="http://schemas.openxmlformats.org/officeDocument/2006/relationships/hyperlink" Target="https://bathcalculator.com/bathroom-vanity-installation-cost/" TargetMode="External"/><Relationship Id="rId6" Type="http://schemas.openxmlformats.org/officeDocument/2006/relationships/hyperlink" Target="https://bathcalculator.com/tile-calculator/" TargetMode="External"/><Relationship Id="rId7" Type="http://schemas.openxmlformats.org/officeDocument/2006/relationships/hyperlink" Target="https://bathcalculator.com/bathroom-flooring-cost-breakdown-best-options-for-every-budget/" TargetMode="External"/><Relationship Id="rId8" Type="http://schemas.openxmlformats.org/officeDocument/2006/relationships/hyperlink" Target="https://bathcalculator.com/bathroom-renovation-costs-2025-state-guide/" TargetMode="External"/><Relationship Id="rId9" Type="http://schemas.openxmlformats.org/officeDocument/2006/relationships/hyperlink" Target="https://bathcalculator.com/calculators/" TargetMode="External"/><Relationship Id="rId10" Type="http://schemas.openxmlformats.org/officeDocument/2006/relationships/hyperlink" Target="https://bathcalculator.com/recommends/modernize/" TargetMode="External"/><Relationship Id="rId11" Type="http://schemas.openxmlformats.org/officeDocument/2006/relationships/hyperlink" Target="https://www.thumbtack.com/instant-results/?category_pk=201564094514635045&amp;utm_source=cma-webwej&amp;utm_medium=bathcalc" TargetMode="External"/><Relationship Id="rId1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bathcalculator.com/" TargetMode="External"/><Relationship Id="rId2" Type="http://schemas.openxmlformats.org/officeDocument/2006/relationships/hyperlink" Target="https://bathcalculator.com/recommends/modernize/" TargetMode="External"/><Relationship Id="rId3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1.v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bathcalculator.com/recommends/modernize/" TargetMode="External"/><Relationship Id="rId2" Type="http://schemas.openxmlformats.org/officeDocument/2006/relationships/hyperlink" Target="https://www.thumbtack.com/instant-results/?category_pk=201564094514635045&amp;utm_source=cma-webwej&amp;utm_medium=bathcalc" TargetMode="External"/><Relationship Id="rId3" Type="http://schemas.openxmlformats.org/officeDocument/2006/relationships/hyperlink" Target="https://bathcalculator.com/smart-guide-to-choosing-bathroom-remodel-contractors/" TargetMode="Externa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2.v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lowes.sjv.io/c/199605/897039/12374?subId1=bathcalc-budget-sheet&amp;u=https%3A%2F%2Fwww.lowes.com%2Fsearch%3FsearchTerm%3Dvanities" TargetMode="External"/><Relationship Id="rId2" Type="http://schemas.openxmlformats.org/officeDocument/2006/relationships/hyperlink" Target="https://lowes.sjv.io/c/199605/897039/12374?subId1=bathcalc-budget-sheet&amp;u=https%3A%2F%2Fwww.lowes.com%2Fsearch%3FsearchTerm%3Dvanity%20tops" TargetMode="External"/><Relationship Id="rId3" Type="http://schemas.openxmlformats.org/officeDocument/2006/relationships/hyperlink" Target="https://bathcalculator.com/recommends/amazon-faucets/" TargetMode="External"/><Relationship Id="rId4" Type="http://schemas.openxmlformats.org/officeDocument/2006/relationships/hyperlink" Target="https://lowes.sjv.io/c/199605/897039/12374?subId1=bathcalc-budget-sheet&amp;u=https%3A%2F%2Fwww.lowes.com%2Fsearch%3FsearchTerm%3Dtoilets" TargetMode="External"/><Relationship Id="rId5" Type="http://schemas.openxmlformats.org/officeDocument/2006/relationships/hyperlink" Target="https://lowes.sjv.io/c/199605/897039/12374?subId1=bathcalc-budget-sheet&amp;u=https%3A%2F%2Fwww.lowes.com%2Fsearch%3FsearchTerm%3Dshower%20faucet" TargetMode="External"/><Relationship Id="rId6" Type="http://schemas.openxmlformats.org/officeDocument/2006/relationships/hyperlink" Target="https://lowes.sjv.io/c/199605/897039/12374?subId1=bathcalc-budget-sheet&amp;u=https%3A%2F%2Fwww.lowes.com%2Fsearch%3FsearchTerm%3Dfloor%20tile" TargetMode="External"/><Relationship Id="rId7" Type="http://schemas.openxmlformats.org/officeDocument/2006/relationships/hyperlink" Target="https://lowes.sjv.io/c/199605/897039/12374?subId1=bathcalc-budget-sheet&amp;u=https%3A%2F%2Fwww.lowes.com%2Fsearch%3FsearchTerm%3Dtile%20grout" TargetMode="External"/><Relationship Id="rId8" Type="http://schemas.openxmlformats.org/officeDocument/2006/relationships/hyperlink" Target="https://lowes.sjv.io/c/199605/897039/12374?subId1=bathcalc-budget-sheet&amp;u=https%3A%2F%2Fwww.lowes.com%2Fsearch%3FsearchTerm%3Dbathroom%20exhaust%20fan" TargetMode="External"/><Relationship Id="rId9" Type="http://schemas.openxmlformats.org/officeDocument/2006/relationships/hyperlink" Target="https://lowes.sjv.io/c/199605/897039/12374?subId1=bathcalc-budget-sheet&amp;u=https%3A%2F%2Fwww.lowes.com%2Fsearch%3FsearchTerm%3Dvanity%20lights" TargetMode="External"/><Relationship Id="rId10" Type="http://schemas.openxmlformats.org/officeDocument/2006/relationships/hyperlink" Target="https://lowes.sjv.io/c/199605/897039/12374?subId1=bathcalc-budget-sheet&amp;u=https%3A%2F%2Fwww.lowes.com%2Fsearch%3FsearchTerm%3Dbathroom%20mirror" TargetMode="External"/><Relationship Id="rId11" Type="http://schemas.openxmlformats.org/officeDocument/2006/relationships/hyperlink" Target="https://lowes.sjv.io/c/199605/897039/12374?subId1=bathcalc-budget-sheet&amp;u=https%3A%2F%2Fwww.lowes.com%2Fsearch%3FsearchTerm%3Dshower%20door" TargetMode="External"/><Relationship Id="rId12" Type="http://schemas.openxmlformats.org/officeDocument/2006/relationships/hyperlink" Target="https://lowes.sjv.io/c/199605/897039/12374?subId1=bathcalc-budget-sheet&amp;u=https%3A%2F%2Fwww.lowes.com%2Fsearch%3FsearchTerm%3Dgrab%20bars" TargetMode="External"/><Relationship Id="rId13" Type="http://schemas.openxmlformats.org/officeDocument/2006/relationships/hyperlink" Target="https://lowes.sjv.io/c/199605/897039/12374?subId1=bathcalc-budget-sheet&amp;u=https%3A%2F%2Fwww.lowes.com%2Fsearch%3FsearchTerm%3Dbathroom%20hardware" TargetMode="External"/><Relationship Id="rId14" Type="http://schemas.openxmlformats.org/officeDocument/2006/relationships/hyperlink" Target="https://lowes.sjv.io/c/199605/897039/12374?subId1=bathcalc-budget-sheet&amp;u=https%3A%2F%2Fwww.lowes.com%2Fsearch%3FsearchTerm%3Dbathroom%20paint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87A2E"/>
    <pageSetUpPr fitToPage="true"/>
  </sheetPr>
  <dimension ref="A1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70"/>
  </cols>
  <sheetData>
    <row r="1" customFormat="false" ht="49.5" hidden="false" customHeight="true" outlineLevel="0" collapsed="false">
      <c r="A1" s="1"/>
      <c r="B1" s="1"/>
      <c r="C1" s="1"/>
    </row>
    <row r="2" customFormat="false" ht="15" hidden="false" customHeight="false" outlineLevel="0" collapsed="false">
      <c r="A2" s="1"/>
      <c r="B2" s="1"/>
      <c r="C2" s="1"/>
    </row>
    <row r="3" customFormat="false" ht="22.05" hidden="false" customHeight="false" outlineLevel="0" collapsed="false">
      <c r="A3" s="1"/>
      <c r="B3" s="2" t="s">
        <v>0</v>
      </c>
      <c r="C3" s="1"/>
    </row>
    <row r="4" customFormat="false" ht="15" hidden="false" customHeight="false" outlineLevel="0" collapsed="false">
      <c r="A4" s="1"/>
      <c r="B4" s="3" t="s">
        <v>1</v>
      </c>
      <c r="C4" s="1"/>
    </row>
    <row r="5" customFormat="false" ht="15" hidden="false" customHeight="false" outlineLevel="0" collapsed="false">
      <c r="A5" s="1"/>
      <c r="B5" s="1"/>
      <c r="C5" s="1"/>
    </row>
    <row r="6" customFormat="false" ht="15" hidden="false" customHeight="false" outlineLevel="0" collapsed="false">
      <c r="A6" s="1"/>
      <c r="B6" s="4" t="s">
        <v>2</v>
      </c>
      <c r="C6" s="1"/>
    </row>
    <row r="7" customFormat="false" ht="30" hidden="false" customHeight="true" outlineLevel="0" collapsed="false">
      <c r="A7" s="1"/>
      <c r="B7" s="5" t="s">
        <v>3</v>
      </c>
      <c r="C7" s="6" t="s">
        <v>4</v>
      </c>
    </row>
    <row r="8" customFormat="false" ht="30" hidden="false" customHeight="true" outlineLevel="0" collapsed="false">
      <c r="A8" s="1"/>
      <c r="B8" s="5" t="s">
        <v>5</v>
      </c>
      <c r="C8" s="6" t="s">
        <v>6</v>
      </c>
    </row>
    <row r="9" customFormat="false" ht="30" hidden="false" customHeight="true" outlineLevel="0" collapsed="false">
      <c r="A9" s="1"/>
      <c r="B9" s="5" t="s">
        <v>7</v>
      </c>
      <c r="C9" s="6" t="s">
        <v>8</v>
      </c>
    </row>
    <row r="10" customFormat="false" ht="30" hidden="false" customHeight="true" outlineLevel="0" collapsed="false">
      <c r="A10" s="1"/>
      <c r="B10" s="5" t="s">
        <v>9</v>
      </c>
      <c r="C10" s="6" t="s">
        <v>10</v>
      </c>
    </row>
    <row r="11" customFormat="false" ht="30" hidden="false" customHeight="true" outlineLevel="0" collapsed="false">
      <c r="A11" s="1"/>
      <c r="B11" s="5" t="s">
        <v>11</v>
      </c>
      <c r="C11" s="6" t="s">
        <v>12</v>
      </c>
    </row>
    <row r="12" customFormat="false" ht="30" hidden="false" customHeight="true" outlineLevel="0" collapsed="false">
      <c r="A12" s="1"/>
      <c r="B12" s="5" t="s">
        <v>13</v>
      </c>
      <c r="C12" s="6" t="s">
        <v>14</v>
      </c>
    </row>
    <row r="13" customFormat="false" ht="15" hidden="false" customHeight="false" outlineLevel="0" collapsed="false">
      <c r="A13" s="1"/>
      <c r="B13" s="4" t="s">
        <v>15</v>
      </c>
      <c r="C13" s="1"/>
    </row>
    <row r="14" customFormat="false" ht="15" hidden="false" customHeight="false" outlineLevel="0" collapsed="false">
      <c r="A14" s="1"/>
      <c r="B14" s="7" t="s">
        <v>16</v>
      </c>
      <c r="C14" s="6" t="s">
        <v>17</v>
      </c>
    </row>
    <row r="15" customFormat="false" ht="15" hidden="false" customHeight="false" outlineLevel="0" collapsed="false">
      <c r="A15" s="1"/>
      <c r="B15" s="5" t="s">
        <v>18</v>
      </c>
      <c r="C15" s="6" t="s">
        <v>19</v>
      </c>
    </row>
    <row r="16" customFormat="false" ht="15" hidden="false" customHeight="false" outlineLevel="0" collapsed="false">
      <c r="A16" s="1"/>
      <c r="B16" s="8" t="s">
        <v>20</v>
      </c>
      <c r="C16" s="6" t="s">
        <v>21</v>
      </c>
    </row>
    <row r="17" customFormat="false" ht="15" hidden="false" customHeight="false" outlineLevel="0" collapsed="false">
      <c r="A17" s="1"/>
      <c r="B17" s="1"/>
      <c r="C17" s="1"/>
    </row>
    <row r="18" customFormat="false" ht="15" hidden="false" customHeight="false" outlineLevel="0" collapsed="false">
      <c r="A18" s="1"/>
      <c r="B18" s="4" t="s">
        <v>22</v>
      </c>
      <c r="C18" s="1"/>
    </row>
    <row r="19" customFormat="false" ht="15" hidden="false" customHeight="false" outlineLevel="0" collapsed="false">
      <c r="A19" s="1"/>
      <c r="B19" s="9" t="s">
        <v>23</v>
      </c>
      <c r="C19" s="1"/>
    </row>
    <row r="20" customFormat="false" ht="15" hidden="false" customHeight="false" outlineLevel="0" collapsed="false">
      <c r="A20" s="1"/>
      <c r="B20" s="9" t="s">
        <v>24</v>
      </c>
      <c r="C20" s="1"/>
    </row>
    <row r="21" customFormat="false" ht="15" hidden="false" customHeight="false" outlineLevel="0" collapsed="false">
      <c r="A21" s="1"/>
      <c r="B21" s="9" t="s">
        <v>25</v>
      </c>
      <c r="C21" s="1"/>
    </row>
    <row r="22" customFormat="false" ht="15" hidden="false" customHeight="false" outlineLevel="0" collapsed="false">
      <c r="A22" s="1"/>
      <c r="B22" s="9" t="s">
        <v>26</v>
      </c>
      <c r="C22" s="1"/>
    </row>
    <row r="23" customFormat="false" ht="15" hidden="false" customHeight="false" outlineLevel="0" collapsed="false">
      <c r="A23" s="1"/>
      <c r="B23" s="9" t="s">
        <v>27</v>
      </c>
      <c r="C23" s="1"/>
    </row>
    <row r="24" customFormat="false" ht="15" hidden="false" customHeight="false" outlineLevel="0" collapsed="false">
      <c r="A24" s="1"/>
      <c r="B24" s="9" t="s">
        <v>28</v>
      </c>
      <c r="C24" s="1"/>
    </row>
    <row r="25" customFormat="false" ht="15" hidden="false" customHeight="false" outlineLevel="0" collapsed="false">
      <c r="A25" s="1"/>
      <c r="B25" s="9" t="s">
        <v>29</v>
      </c>
      <c r="C25" s="1"/>
    </row>
    <row r="26" customFormat="false" ht="15" hidden="false" customHeight="false" outlineLevel="0" collapsed="false">
      <c r="A26" s="1"/>
      <c r="B26" s="9" t="s">
        <v>30</v>
      </c>
      <c r="C26" s="1"/>
    </row>
    <row r="27" customFormat="false" ht="15" hidden="false" customHeight="false" outlineLevel="0" collapsed="false">
      <c r="A27" s="1"/>
      <c r="B27" s="9" t="s">
        <v>31</v>
      </c>
      <c r="C27" s="1"/>
    </row>
    <row r="28" customFormat="false" ht="15" hidden="false" customHeight="false" outlineLevel="0" collapsed="false">
      <c r="A28" s="1"/>
      <c r="B28" s="1"/>
      <c r="C28" s="1"/>
    </row>
    <row r="29" customFormat="false" ht="15" hidden="false" customHeight="false" outlineLevel="0" collapsed="false">
      <c r="A29" s="1"/>
      <c r="B29" s="4" t="s">
        <v>32</v>
      </c>
      <c r="C29" s="1"/>
    </row>
    <row r="30" customFormat="false" ht="15" hidden="false" customHeight="false" outlineLevel="0" collapsed="false">
      <c r="A30" s="1"/>
      <c r="B30" s="9" t="s">
        <v>33</v>
      </c>
      <c r="C30" s="1"/>
    </row>
    <row r="31" customFormat="false" ht="15" hidden="false" customHeight="false" outlineLevel="0" collapsed="false">
      <c r="A31" s="1"/>
      <c r="B31" s="9" t="s">
        <v>34</v>
      </c>
      <c r="C31" s="1"/>
    </row>
    <row r="32" customFormat="false" ht="15" hidden="false" customHeight="false" outlineLevel="0" collapsed="false">
      <c r="A32" s="1"/>
      <c r="B32" s="1"/>
      <c r="C32" s="1"/>
    </row>
    <row r="33" customFormat="false" ht="27.75" hidden="false" customHeight="true" outlineLevel="0" collapsed="false">
      <c r="A33" s="1"/>
      <c r="B33" s="10" t="s">
        <v>35</v>
      </c>
      <c r="C33" s="10"/>
    </row>
  </sheetData>
  <mergeCells count="1">
    <mergeCell ref="B33:C33"/>
  </mergeCells>
  <hyperlinks>
    <hyperlink ref="B19" r:id="rId1" location="calculator" display="Bathroom remodel cost"/>
    <hyperlink ref="B20" r:id="rId2" display="Small bathroom remodel"/>
    <hyperlink ref="B21" r:id="rId3" display="Walk-in shower"/>
    <hyperlink ref="B22" r:id="rId4" display="Bathtub replacement"/>
    <hyperlink ref="B23" r:id="rId5" display="Vanity installation"/>
    <hyperlink ref="B24" r:id="rId6" display="Tile calculator"/>
    <hyperlink ref="B25" r:id="rId7" display="Bathroom flooring"/>
    <hyperlink ref="B26" r:id="rId8" display="Costs by state"/>
    <hyperlink ref="B27" r:id="rId9" display="All calculators"/>
    <hyperlink ref="B30" r:id="rId10" display="Get quotes from local remodelers"/>
    <hyperlink ref="B31" r:id="rId11" display="Find bathroom remodelers on Thumbtack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D5C63"/>
    <pageSetUpPr fitToPage="true"/>
  </sheetPr>
  <dimension ref="A1:F4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30"/>
    <col collapsed="false" customWidth="true" hidden="false" outlineLevel="0" max="4" min="4" style="0" width="4"/>
    <col collapsed="false" customWidth="true" hidden="false" outlineLevel="0" max="5" min="5" style="0" width="30"/>
    <col collapsed="false" customWidth="true" hidden="false" outlineLevel="0" max="6" min="6" style="0" width="16"/>
  </cols>
  <sheetData>
    <row r="1" customFormat="false" ht="25.5" hidden="false" customHeight="true" outlineLevel="0" collapsed="false">
      <c r="A1" s="1"/>
      <c r="B1" s="11" t="s">
        <v>36</v>
      </c>
      <c r="C1" s="1"/>
      <c r="D1" s="1"/>
      <c r="E1" s="1"/>
      <c r="F1" s="1"/>
    </row>
    <row r="2" customFormat="false" ht="21.75" hidden="false" customHeight="true" outlineLevel="0" collapsed="false">
      <c r="A2" s="1"/>
      <c r="B2" s="3" t="s">
        <v>37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15" hidden="false" customHeight="false" outlineLevel="0" collapsed="false">
      <c r="A4" s="1"/>
      <c r="B4" s="12" t="s">
        <v>38</v>
      </c>
      <c r="C4" s="12" t="s">
        <v>39</v>
      </c>
      <c r="D4" s="1"/>
      <c r="E4" s="12" t="s">
        <v>40</v>
      </c>
      <c r="F4" s="12" t="s">
        <v>41</v>
      </c>
    </row>
    <row r="5" customFormat="false" ht="15" hidden="false" customHeight="false" outlineLevel="0" collapsed="false">
      <c r="A5" s="1"/>
      <c r="B5" s="13" t="s">
        <v>42</v>
      </c>
      <c r="C5" s="14" t="s">
        <v>43</v>
      </c>
      <c r="D5" s="1"/>
      <c r="E5" s="13" t="s">
        <v>44</v>
      </c>
      <c r="F5" s="15" t="n">
        <f aca="false">INDEX(Lists!$B$78:$B$129,MATCH($C$5,Lists!$A$78:$A$129,0))</f>
        <v>1</v>
      </c>
    </row>
    <row r="6" customFormat="false" ht="15" hidden="false" customHeight="false" outlineLevel="0" collapsed="false">
      <c r="A6" s="1"/>
      <c r="B6" s="13" t="s">
        <v>45</v>
      </c>
      <c r="C6" s="16" t="n">
        <v>40</v>
      </c>
      <c r="D6" s="1"/>
      <c r="E6" s="13" t="s">
        <v>46</v>
      </c>
      <c r="F6" s="17" t="n">
        <f aca="false">(INDEX(Lists!$B$6:$B$8,MATCH($C$7,Lists!$A$6:$A$8,0))+INDEX(Lists!$C$6:$C$8,MATCH($C$7,Lists!$A$6:$A$8,0))*$C$6)*IF(($C$22="Yes"),Lists!$B$73,1)</f>
        <v>4800</v>
      </c>
    </row>
    <row r="7" customFormat="false" ht="15" hidden="false" customHeight="false" outlineLevel="0" collapsed="false">
      <c r="A7" s="1"/>
      <c r="B7" s="13" t="s">
        <v>47</v>
      </c>
      <c r="C7" s="14" t="s">
        <v>48</v>
      </c>
      <c r="D7" s="1"/>
      <c r="E7" s="13" t="s">
        <v>49</v>
      </c>
      <c r="F7" s="17" t="n">
        <f aca="false">IF(($C$22="Yes"),0,INDEX(Lists!$D$6:$D$8,MATCH($C$7,Lists!$A$6:$A$8,0))+INDEX(Lists!$E$6:$E$8,MATCH($C$7,Lists!$A$6:$A$8,0))*$C$6)</f>
        <v>1520</v>
      </c>
    </row>
    <row r="8" customFormat="false" ht="15" hidden="false" customHeight="false" outlineLevel="0" collapsed="false">
      <c r="A8" s="1"/>
      <c r="B8" s="13" t="s">
        <v>50</v>
      </c>
      <c r="C8" s="14" t="s">
        <v>51</v>
      </c>
      <c r="D8" s="1"/>
      <c r="E8" s="13" t="s">
        <v>52</v>
      </c>
      <c r="F8" s="17" t="n">
        <f aca="false">INDEX(Lists!$B$18:$B$23,MATCH($C$9,Lists!$A$18:$A$23,0))*INDEX(Lists!$B$12:$B$14,MATCH($C$8,Lists!$A$12:$A$14,0))</f>
        <v>2800</v>
      </c>
    </row>
    <row r="9" customFormat="false" ht="15" hidden="false" customHeight="false" outlineLevel="0" collapsed="false">
      <c r="A9" s="1"/>
      <c r="B9" s="13" t="s">
        <v>52</v>
      </c>
      <c r="C9" s="14" t="s">
        <v>53</v>
      </c>
      <c r="D9" s="1"/>
      <c r="E9" s="13" t="s">
        <v>54</v>
      </c>
      <c r="F9" s="17" t="n">
        <f aca="false">INDEX(Lists!$B$27:$B$30,MATCH($C$10,Lists!$A$27:$A$30,0))*$C$6+IF($C$11="Yes",Lists!$B$63*$C$6+Lists!$B$64,0)</f>
        <v>480</v>
      </c>
    </row>
    <row r="10" customFormat="false" ht="15" hidden="false" customHeight="false" outlineLevel="0" collapsed="false">
      <c r="A10" s="1"/>
      <c r="B10" s="13" t="s">
        <v>54</v>
      </c>
      <c r="C10" s="14" t="s">
        <v>55</v>
      </c>
      <c r="D10" s="1"/>
      <c r="E10" s="13" t="s">
        <v>56</v>
      </c>
      <c r="F10" s="17" t="n">
        <f aca="false">INDEX(Lists!$B$34:$B$36,MATCH($C$12,Lists!$A$34:$A$36,0))*$C$6*INDEX(Lists!$C$12:$C$14,MATCH($C$8,Lists!$A$12:$A$14,0))</f>
        <v>0</v>
      </c>
    </row>
    <row r="11" customFormat="false" ht="15" hidden="false" customHeight="false" outlineLevel="0" collapsed="false">
      <c r="A11" s="1"/>
      <c r="B11" s="13" t="s">
        <v>57</v>
      </c>
      <c r="C11" s="14" t="s">
        <v>58</v>
      </c>
      <c r="D11" s="1"/>
      <c r="E11" s="13" t="s">
        <v>59</v>
      </c>
      <c r="F11" s="17" t="n">
        <f aca="false">INDEX(Lists!$B$40:$B$44,MATCH($C$13,Lists!$A$40:$A$44,0))+INDEX(Lists!$B$48:$B$52,MATCH($C$14,Lists!$A$48:$A$52,0))*INDEX(Lists!$C$40:$C$44,MATCH($C$13,Lists!$A$40:$A$44,0))</f>
        <v>1500</v>
      </c>
    </row>
    <row r="12" customFormat="false" ht="15" hidden="false" customHeight="false" outlineLevel="0" collapsed="false">
      <c r="A12" s="1"/>
      <c r="B12" s="13" t="s">
        <v>56</v>
      </c>
      <c r="C12" s="14" t="s">
        <v>60</v>
      </c>
      <c r="D12" s="1"/>
      <c r="E12" s="13" t="s">
        <v>61</v>
      </c>
      <c r="F12" s="17" t="n">
        <f aca="false">INDEX(Lists!$B$56:$B$59,MATCH($C$15,Lists!$A$56:$A$59,0))</f>
        <v>550</v>
      </c>
    </row>
    <row r="13" customFormat="false" ht="15" hidden="false" customHeight="false" outlineLevel="0" collapsed="false">
      <c r="A13" s="1"/>
      <c r="B13" s="13" t="s">
        <v>62</v>
      </c>
      <c r="C13" s="14" t="s">
        <v>63</v>
      </c>
      <c r="D13" s="1"/>
      <c r="E13" s="13" t="s">
        <v>64</v>
      </c>
      <c r="F13" s="17" t="n">
        <f aca="false">INDEX(Lists!$D$12:$D$14,MATCH($C$8,Lists!$A$12:$A$14,0))</f>
        <v>1500</v>
      </c>
    </row>
    <row r="14" customFormat="false" ht="15" hidden="false" customHeight="false" outlineLevel="0" collapsed="false">
      <c r="A14" s="1"/>
      <c r="B14" s="13" t="s">
        <v>65</v>
      </c>
      <c r="C14" s="14" t="s">
        <v>66</v>
      </c>
      <c r="D14" s="1"/>
      <c r="E14" s="13" t="s">
        <v>67</v>
      </c>
      <c r="F14" s="17" t="n">
        <f aca="false">IF($C$16="Yes",Lists!$B$65,0)+IF($C$17="Yes",Lists!$B$66,0)+IF($C$18="Yes",Lists!$B$67,0)+IF($C$19="Yes",Lists!$B$68,0)+$C$20*Lists!$B$69</f>
        <v>600</v>
      </c>
    </row>
    <row r="15" customFormat="false" ht="15" hidden="false" customHeight="false" outlineLevel="0" collapsed="false">
      <c r="A15" s="1"/>
      <c r="B15" s="13" t="s">
        <v>61</v>
      </c>
      <c r="C15" s="14" t="s">
        <v>68</v>
      </c>
      <c r="D15" s="1"/>
      <c r="E15" s="18" t="s">
        <v>69</v>
      </c>
      <c r="F15" s="19" t="n">
        <f aca="false">SUM(F6:F14)</f>
        <v>13750</v>
      </c>
    </row>
    <row r="16" customFormat="false" ht="15" hidden="false" customHeight="false" outlineLevel="0" collapsed="false">
      <c r="A16" s="1"/>
      <c r="B16" s="13" t="s">
        <v>70</v>
      </c>
      <c r="C16" s="14" t="s">
        <v>71</v>
      </c>
      <c r="D16" s="1"/>
      <c r="E16" s="13" t="s">
        <v>72</v>
      </c>
      <c r="F16" s="17" t="n">
        <f aca="false">IF($C$21="Yes",MIN(Lists!$B$72,MAX(Lists!$B$71,F15*Lists!$B$70)),0)</f>
        <v>275</v>
      </c>
    </row>
    <row r="17" customFormat="false" ht="15" hidden="false" customHeight="false" outlineLevel="0" collapsed="false">
      <c r="A17" s="1"/>
      <c r="B17" s="13" t="s">
        <v>73</v>
      </c>
      <c r="C17" s="14" t="s">
        <v>58</v>
      </c>
      <c r="D17" s="1"/>
      <c r="E17" s="1"/>
      <c r="F17" s="1"/>
    </row>
    <row r="18" customFormat="false" ht="15" hidden="false" customHeight="false" outlineLevel="0" collapsed="false">
      <c r="A18" s="1"/>
      <c r="B18" s="13" t="s">
        <v>74</v>
      </c>
      <c r="C18" s="14" t="s">
        <v>58</v>
      </c>
      <c r="D18" s="1"/>
      <c r="E18" s="1"/>
      <c r="F18" s="1"/>
    </row>
    <row r="19" customFormat="false" ht="15" hidden="false" customHeight="false" outlineLevel="0" collapsed="false">
      <c r="A19" s="1"/>
      <c r="B19" s="13" t="s">
        <v>75</v>
      </c>
      <c r="C19" s="14" t="s">
        <v>58</v>
      </c>
      <c r="D19" s="1"/>
      <c r="E19" s="1"/>
      <c r="F19" s="1"/>
    </row>
    <row r="20" customFormat="false" ht="15" hidden="false" customHeight="false" outlineLevel="0" collapsed="false">
      <c r="A20" s="1"/>
      <c r="B20" s="13" t="s">
        <v>76</v>
      </c>
      <c r="C20" s="14" t="n">
        <v>0</v>
      </c>
      <c r="D20" s="1"/>
      <c r="E20" s="1"/>
      <c r="F20" s="1"/>
    </row>
    <row r="21" customFormat="false" ht="15" hidden="false" customHeight="false" outlineLevel="0" collapsed="false">
      <c r="A21" s="1"/>
      <c r="B21" s="13" t="s">
        <v>77</v>
      </c>
      <c r="C21" s="14" t="s">
        <v>71</v>
      </c>
      <c r="D21" s="1"/>
      <c r="E21" s="1"/>
      <c r="F21" s="1"/>
    </row>
    <row r="22" customFormat="false" ht="15" hidden="false" customHeight="false" outlineLevel="0" collapsed="false">
      <c r="A22" s="1"/>
      <c r="B22" s="13" t="s">
        <v>78</v>
      </c>
      <c r="C22" s="14" t="s">
        <v>58</v>
      </c>
      <c r="D22" s="1"/>
      <c r="E22" s="1"/>
      <c r="F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</row>
    <row r="24" customFormat="false" ht="15" hidden="false" customHeight="false" outlineLevel="0" collapsed="false">
      <c r="A24" s="1"/>
      <c r="B24" s="20" t="s">
        <v>79</v>
      </c>
      <c r="C24" s="1"/>
      <c r="D24" s="1"/>
      <c r="E24" s="1"/>
      <c r="F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</row>
    <row r="26" customFormat="false" ht="15" hidden="false" customHeight="false" outlineLevel="0" collapsed="false">
      <c r="A26" s="1"/>
      <c r="B26" s="12" t="s">
        <v>80</v>
      </c>
      <c r="C26" s="12" t="s">
        <v>41</v>
      </c>
      <c r="D26" s="1"/>
      <c r="E26" s="1"/>
      <c r="F26" s="1"/>
    </row>
    <row r="27" customFormat="false" ht="15" hidden="false" customHeight="false" outlineLevel="0" collapsed="false">
      <c r="A27" s="1"/>
      <c r="B27" s="13" t="s">
        <v>81</v>
      </c>
      <c r="C27" s="17" t="n">
        <f aca="false">(F6+F7+F16)*F5</f>
        <v>6595</v>
      </c>
      <c r="D27" s="1"/>
      <c r="E27" s="1"/>
      <c r="F27" s="1"/>
    </row>
    <row r="28" customFormat="false" ht="15" hidden="false" customHeight="false" outlineLevel="0" collapsed="false">
      <c r="A28" s="1"/>
      <c r="B28" s="13" t="s">
        <v>52</v>
      </c>
      <c r="C28" s="17" t="n">
        <f aca="false">F8*F5</f>
        <v>2800</v>
      </c>
      <c r="D28" s="1"/>
      <c r="E28" s="1"/>
      <c r="F28" s="1"/>
    </row>
    <row r="29" customFormat="false" ht="15" hidden="false" customHeight="false" outlineLevel="0" collapsed="false">
      <c r="A29" s="1"/>
      <c r="B29" s="13" t="s">
        <v>82</v>
      </c>
      <c r="C29" s="17" t="n">
        <f aca="false">(F9+F10)*F5</f>
        <v>480</v>
      </c>
      <c r="D29" s="1"/>
      <c r="E29" s="1"/>
      <c r="F29" s="1"/>
    </row>
    <row r="30" customFormat="false" ht="15" hidden="false" customHeight="false" outlineLevel="0" collapsed="false">
      <c r="A30" s="1"/>
      <c r="B30" s="13" t="s">
        <v>59</v>
      </c>
      <c r="C30" s="17" t="n">
        <f aca="false">F11*F5</f>
        <v>1500</v>
      </c>
      <c r="D30" s="1"/>
      <c r="E30" s="1"/>
      <c r="F30" s="1"/>
    </row>
    <row r="31" customFormat="false" ht="15" hidden="false" customHeight="false" outlineLevel="0" collapsed="false">
      <c r="A31" s="1"/>
      <c r="B31" s="13" t="s">
        <v>83</v>
      </c>
      <c r="C31" s="17" t="n">
        <f aca="false">(F12+F13)*F5</f>
        <v>2050</v>
      </c>
      <c r="D31" s="1"/>
      <c r="E31" s="1"/>
      <c r="F31" s="1"/>
    </row>
    <row r="32" customFormat="false" ht="15" hidden="false" customHeight="false" outlineLevel="0" collapsed="false">
      <c r="A32" s="1"/>
      <c r="B32" s="13" t="s">
        <v>84</v>
      </c>
      <c r="C32" s="17" t="n">
        <f aca="false">F14*F5</f>
        <v>600</v>
      </c>
      <c r="D32" s="1"/>
      <c r="E32" s="1"/>
      <c r="F32" s="1"/>
    </row>
    <row r="33" customFormat="false" ht="15" hidden="false" customHeight="false" outlineLevel="0" collapsed="false">
      <c r="A33" s="1"/>
      <c r="B33" s="21" t="s">
        <v>85</v>
      </c>
      <c r="C33" s="22" t="n">
        <f aca="false">SUM(C27:C32)</f>
        <v>14025</v>
      </c>
      <c r="D33" s="1"/>
      <c r="E33" s="1"/>
      <c r="F33" s="1"/>
    </row>
    <row r="34" customFormat="false" ht="15" hidden="false" customHeight="false" outlineLevel="0" collapsed="false">
      <c r="A34" s="1"/>
      <c r="B34" s="13" t="s">
        <v>86</v>
      </c>
      <c r="C34" s="17" t="n">
        <f aca="false">C33*(1-Lists!$B$74)</f>
        <v>11921.25</v>
      </c>
      <c r="D34" s="1"/>
      <c r="E34" s="1"/>
      <c r="F34" s="1"/>
    </row>
    <row r="35" customFormat="false" ht="15" hidden="false" customHeight="false" outlineLevel="0" collapsed="false">
      <c r="A35" s="1"/>
      <c r="B35" s="13" t="s">
        <v>87</v>
      </c>
      <c r="C35" s="17" t="n">
        <f aca="false">C33*(1+Lists!$B$74)</f>
        <v>16128.75</v>
      </c>
      <c r="D35" s="1"/>
      <c r="E35" s="1"/>
      <c r="F35" s="1"/>
    </row>
    <row r="36" customFormat="false" ht="15" hidden="false" customHeight="false" outlineLevel="0" collapsed="false">
      <c r="A36" s="1"/>
      <c r="B36" s="13" t="s">
        <v>88</v>
      </c>
      <c r="C36" s="17" t="n">
        <f aca="false">C33*INDEX(Lists!$F$6:$F$8,MATCH($C$7,Lists!$A$6:$A$8,0))</f>
        <v>1402.5</v>
      </c>
      <c r="D36" s="1"/>
      <c r="E36" s="1"/>
      <c r="F36" s="1"/>
    </row>
    <row r="37" customFormat="false" ht="15" hidden="false" customHeight="false" outlineLevel="0" collapsed="false">
      <c r="A37" s="1"/>
      <c r="B37" s="21" t="s">
        <v>89</v>
      </c>
      <c r="C37" s="22" t="n">
        <f aca="false">C33+C36</f>
        <v>15427.5</v>
      </c>
      <c r="D37" s="1"/>
      <c r="E37" s="1"/>
      <c r="F37" s="1"/>
    </row>
    <row r="38" customFormat="false" ht="15" hidden="false" customHeight="false" outlineLevel="0" collapsed="false">
      <c r="A38" s="1"/>
      <c r="B38" s="13" t="s">
        <v>90</v>
      </c>
      <c r="C38" s="17" t="n">
        <f aca="false">IFERROR(C33/$C$6,0)</f>
        <v>350.625</v>
      </c>
      <c r="D38" s="1"/>
      <c r="E38" s="1"/>
      <c r="F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</row>
    <row r="40" customFormat="false" ht="15" hidden="false" customHeight="false" outlineLevel="0" collapsed="false">
      <c r="A40" s="1"/>
      <c r="B40" s="20" t="s">
        <v>91</v>
      </c>
      <c r="C40" s="1"/>
      <c r="D40" s="1"/>
      <c r="E40" s="1"/>
      <c r="F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</row>
    <row r="42" customFormat="false" ht="15" hidden="false" customHeight="false" outlineLevel="0" collapsed="false">
      <c r="A42" s="1"/>
      <c r="B42" s="9" t="s">
        <v>92</v>
      </c>
      <c r="C42" s="1"/>
      <c r="D42" s="1"/>
      <c r="E42" s="1"/>
      <c r="F42" s="1"/>
    </row>
    <row r="43" customFormat="false" ht="15" hidden="false" customHeight="false" outlineLevel="0" collapsed="false">
      <c r="A43" s="1"/>
      <c r="B43" s="9" t="s">
        <v>33</v>
      </c>
      <c r="C43" s="1"/>
      <c r="D43" s="1"/>
      <c r="E43" s="1"/>
      <c r="F43" s="1"/>
    </row>
  </sheetData>
  <dataValidations count="18">
    <dataValidation allowBlank="false" errorStyle="stop" operator="between" showDropDown="false" showErrorMessage="false" showInputMessage="false" sqref="C5" type="list">
      <formula1>Lists!$A$78:$A$129</formula1>
      <formula2>0</formula2>
    </dataValidation>
    <dataValidation allowBlank="false" errorStyle="stop" operator="between" showDropDown="false" showErrorMessage="false" showInputMessage="false" sqref="C7" type="list">
      <formula1>Lists!$A$6:$A$8</formula1>
      <formula2>0</formula2>
    </dataValidation>
    <dataValidation allowBlank="false" errorStyle="stop" operator="between" showDropDown="false" showErrorMessage="false" showInputMessage="false" sqref="C8" type="list">
      <formula1>Lists!$A$12:$A$14</formula1>
      <formula2>0</formula2>
    </dataValidation>
    <dataValidation allowBlank="false" errorStyle="stop" operator="between" showDropDown="false" showErrorMessage="false" showInputMessage="false" sqref="C9" type="list">
      <formula1>Lists!$A$18:$A$23</formula1>
      <formula2>0</formula2>
    </dataValidation>
    <dataValidation allowBlank="false" errorStyle="stop" operator="between" showDropDown="false" showErrorMessage="false" showInputMessage="false" sqref="C10" type="list">
      <formula1>Lists!$A$27:$A$30</formula1>
      <formula2>0</formula2>
    </dataValidation>
    <dataValidation allowBlank="false" errorStyle="stop" operator="between" showDropDown="false" showErrorMessage="false" showInputMessage="false" sqref="C11" type="list">
      <formula1>Lists!$A$133:$A$134</formula1>
      <formula2>0</formula2>
    </dataValidation>
    <dataValidation allowBlank="false" errorStyle="stop" operator="between" showDropDown="false" showErrorMessage="false" showInputMessage="false" sqref="C12" type="list">
      <formula1>Lists!$A$34:$A$36</formula1>
      <formula2>0</formula2>
    </dataValidation>
    <dataValidation allowBlank="false" errorStyle="stop" operator="between" showDropDown="false" showErrorMessage="false" showInputMessage="false" sqref="C13" type="list">
      <formula1>Lists!$A$40:$A$44</formula1>
      <formula2>0</formula2>
    </dataValidation>
    <dataValidation allowBlank="false" errorStyle="stop" operator="between" showDropDown="false" showErrorMessage="false" showInputMessage="false" sqref="C14" type="list">
      <formula1>Lists!$A$48:$A$52</formula1>
      <formula2>0</formula2>
    </dataValidation>
    <dataValidation allowBlank="false" errorStyle="stop" operator="between" showDropDown="false" showErrorMessage="false" showInputMessage="false" sqref="C15" type="list">
      <formula1>Lists!$A$56:$A$59</formula1>
      <formula2>0</formula2>
    </dataValidation>
    <dataValidation allowBlank="false" errorStyle="stop" operator="between" showDropDown="false" showErrorMessage="false" showInputMessage="false" sqref="C16" type="list">
      <formula1>Lists!$A$133:$A$134</formula1>
      <formula2>0</formula2>
    </dataValidation>
    <dataValidation allowBlank="false" errorStyle="stop" operator="between" showDropDown="false" showErrorMessage="false" showInputMessage="false" sqref="C17" type="list">
      <formula1>Lists!$A$133:$A$134</formula1>
      <formula2>0</formula2>
    </dataValidation>
    <dataValidation allowBlank="false" errorStyle="stop" operator="between" showDropDown="false" showErrorMessage="false" showInputMessage="false" sqref="C18" type="list">
      <formula1>Lists!$A$133:$A$134</formula1>
      <formula2>0</formula2>
    </dataValidation>
    <dataValidation allowBlank="false" errorStyle="stop" operator="between" showDropDown="false" showErrorMessage="false" showInputMessage="false" sqref="C19" type="list">
      <formula1>Lists!$A$133:$A$134</formula1>
      <formula2>0</formula2>
    </dataValidation>
    <dataValidation allowBlank="false" errorStyle="stop" operator="between" showDropDown="false" showErrorMessage="false" showInputMessage="false" sqref="C21" type="list">
      <formula1>Lists!$A$133:$A$134</formula1>
      <formula2>0</formula2>
    </dataValidation>
    <dataValidation allowBlank="false" errorStyle="stop" operator="between" showDropDown="false" showErrorMessage="false" showInputMessage="false" sqref="C22" type="list">
      <formula1>Lists!$A$133:$A$134</formula1>
      <formula2>0</formula2>
    </dataValidation>
    <dataValidation allowBlank="false" errorStyle="stop" operator="between" showDropDown="false" showErrorMessage="false" showInputMessage="false" sqref="C6" type="whole">
      <formula1>10</formula1>
      <formula2>400</formula2>
    </dataValidation>
    <dataValidation allowBlank="false" errorStyle="stop" operator="between" showDropDown="false" showErrorMessage="false" showInputMessage="false" sqref="C20" type="whole">
      <formula1>0</formula1>
      <formula2>5</formula2>
    </dataValidation>
  </dataValidations>
  <hyperlinks>
    <hyperlink ref="B42" r:id="rId1" location="calculator" display="Try the interactive calculator online"/>
    <hyperlink ref="B43" r:id="rId2" display="Get quotes from local remodeler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8C91"/>
    <pageSetUpPr fitToPage="true"/>
  </sheetPr>
  <dimension ref="A1:O6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8" topLeftCell="B9" activePane="bottomRight" state="frozen"/>
      <selection pane="topLeft" activeCell="A1" activeCellId="0" sqref="A1"/>
      <selection pane="topRight" activeCell="B1" activeCellId="0" sqref="B1"/>
      <selection pane="bottomLeft" activeCell="A9" activeCellId="0" sqref="A9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7" min="3" style="0" width="16"/>
    <col collapsed="false" customWidth="true" hidden="false" outlineLevel="0" max="8" min="8" style="0" width="3"/>
    <col collapsed="false" customWidth="true" hidden="false" outlineLevel="0" max="9" min="9" style="0" width="14"/>
    <col collapsed="false" customWidth="true" hidden="false" outlineLevel="0" max="10" min="10" style="0" width="30"/>
    <col collapsed="false" customWidth="true" hidden="false" outlineLevel="0" max="11" min="11" style="0" width="18"/>
    <col collapsed="false" customWidth="true" hidden="false" outlineLevel="0" max="14" min="12" style="0" width="16"/>
    <col collapsed="false" customWidth="true" hidden="false" outlineLevel="0" max="15" min="15" style="0" width="30"/>
    <col collapsed="false" customWidth="true" hidden="false" outlineLevel="0" max="16" min="16" style="0" width="28"/>
  </cols>
  <sheetData>
    <row r="1" customFormat="false" ht="19.7" hidden="false" customHeight="false" outlineLevel="0" collapsed="false">
      <c r="A1" s="1"/>
      <c r="B1" s="11" t="s">
        <v>93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customFormat="false" ht="15" hidden="false" customHeight="false" outlineLevel="0" collapsed="false">
      <c r="A2" s="1"/>
      <c r="B2" s="3" t="s">
        <v>94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customFormat="false" ht="15" hidden="false" customHeight="false" outlineLevel="0" collapsed="false">
      <c r="A4" s="1"/>
      <c r="B4" s="5" t="s">
        <v>95</v>
      </c>
      <c r="C4" s="23" t="n">
        <f aca="false">ROUND(Estimate!$C$37,-2)</f>
        <v>15400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customFormat="false" ht="15" hidden="false" customHeight="false" outlineLevel="0" collapsed="false">
      <c r="A5" s="1"/>
      <c r="B5" s="5" t="s">
        <v>96</v>
      </c>
      <c r="C5" s="23" t="n">
        <v>10000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customFormat="false" ht="15" hidden="false" customHeight="false" outlineLevel="0" collapsed="false">
      <c r="A6" s="1"/>
      <c r="B6" s="5" t="s">
        <v>97</v>
      </c>
      <c r="C6" s="24" t="n">
        <f aca="false">MAX(0,C4-C5)</f>
        <v>5400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25" t="s">
        <v>98</v>
      </c>
      <c r="J7" s="1"/>
      <c r="K7" s="1"/>
      <c r="L7" s="1"/>
      <c r="M7" s="1"/>
      <c r="N7" s="1"/>
      <c r="O7" s="1"/>
    </row>
    <row r="8" customFormat="false" ht="23.85" hidden="false" customHeight="false" outlineLevel="0" collapsed="false">
      <c r="A8" s="1"/>
      <c r="B8" s="12" t="s">
        <v>99</v>
      </c>
      <c r="C8" s="12" t="s">
        <v>100</v>
      </c>
      <c r="D8" s="12" t="s">
        <v>101</v>
      </c>
      <c r="E8" s="12" t="s">
        <v>102</v>
      </c>
      <c r="F8" s="12" t="s">
        <v>103</v>
      </c>
      <c r="G8" s="12" t="s">
        <v>104</v>
      </c>
      <c r="H8" s="1"/>
      <c r="I8" s="12" t="s">
        <v>105</v>
      </c>
      <c r="J8" s="12" t="s">
        <v>106</v>
      </c>
      <c r="K8" s="12" t="s">
        <v>99</v>
      </c>
      <c r="L8" s="12" t="s">
        <v>101</v>
      </c>
      <c r="M8" s="12" t="s">
        <v>107</v>
      </c>
      <c r="N8" s="12" t="s">
        <v>108</v>
      </c>
      <c r="O8" s="12" t="s">
        <v>109</v>
      </c>
    </row>
    <row r="9" customFormat="false" ht="15" hidden="false" customHeight="false" outlineLevel="0" collapsed="false">
      <c r="A9" s="1"/>
      <c r="B9" s="13" t="s">
        <v>81</v>
      </c>
      <c r="C9" s="26" t="n">
        <f aca="false">Estimate!$C$27</f>
        <v>6595</v>
      </c>
      <c r="D9" s="27" t="n">
        <f aca="false">SUMIFS($L$9:$L$60,$K$9:$K$60,B9)</f>
        <v>6500</v>
      </c>
      <c r="E9" s="27" t="n">
        <f aca="false">SUMIFS($M$9:$M$60,$K$9:$K$60,B9)</f>
        <v>1300</v>
      </c>
      <c r="F9" s="27" t="n">
        <f aca="false">MAX(C9,D9)-E9</f>
        <v>5295</v>
      </c>
      <c r="G9" s="27" t="n">
        <f aca="false">IF(D9=0,0,D9-C9)</f>
        <v>-95</v>
      </c>
      <c r="H9" s="1"/>
      <c r="I9" s="28" t="n">
        <v>46447</v>
      </c>
      <c r="J9" s="14" t="s">
        <v>110</v>
      </c>
      <c r="K9" s="14" t="s">
        <v>81</v>
      </c>
      <c r="L9" s="23" t="n">
        <v>6500</v>
      </c>
      <c r="M9" s="23" t="n">
        <v>1300</v>
      </c>
      <c r="N9" s="17" t="n">
        <f aca="false">IF(L9="","",L9-M9)</f>
        <v>5200</v>
      </c>
      <c r="O9" s="14" t="s">
        <v>111</v>
      </c>
    </row>
    <row r="10" customFormat="false" ht="15" hidden="false" customHeight="false" outlineLevel="0" collapsed="false">
      <c r="A10" s="1"/>
      <c r="B10" s="13" t="s">
        <v>52</v>
      </c>
      <c r="C10" s="26" t="n">
        <f aca="false">Estimate!$C$28</f>
        <v>2800</v>
      </c>
      <c r="D10" s="27" t="n">
        <f aca="false">SUMIFS($L$9:$L$60,$K$9:$K$60,B10)</f>
        <v>0</v>
      </c>
      <c r="E10" s="27" t="n">
        <f aca="false">SUMIFS($M$9:$M$60,$K$9:$K$60,B10)</f>
        <v>0</v>
      </c>
      <c r="F10" s="27" t="n">
        <f aca="false">MAX(C10,D10)-E10</f>
        <v>2800</v>
      </c>
      <c r="G10" s="27" t="n">
        <f aca="false">IF(D10=0,0,D10-C10)</f>
        <v>0</v>
      </c>
      <c r="H10" s="1"/>
      <c r="I10" s="28" t="n">
        <v>46450</v>
      </c>
      <c r="J10" s="14" t="s">
        <v>112</v>
      </c>
      <c r="K10" s="14" t="s">
        <v>59</v>
      </c>
      <c r="L10" s="23" t="n">
        <v>1550</v>
      </c>
      <c r="M10" s="23" t="n">
        <v>1550</v>
      </c>
      <c r="N10" s="17" t="n">
        <f aca="false">IF(L10="","",L10-M10)</f>
        <v>0</v>
      </c>
      <c r="O10" s="14" t="s">
        <v>113</v>
      </c>
    </row>
    <row r="11" customFormat="false" ht="15" hidden="false" customHeight="false" outlineLevel="0" collapsed="false">
      <c r="A11" s="1"/>
      <c r="B11" s="13" t="s">
        <v>82</v>
      </c>
      <c r="C11" s="26" t="n">
        <f aca="false">Estimate!$C$29</f>
        <v>480</v>
      </c>
      <c r="D11" s="27" t="n">
        <f aca="false">SUMIFS($L$9:$L$60,$K$9:$K$60,B11)</f>
        <v>300</v>
      </c>
      <c r="E11" s="27" t="n">
        <f aca="false">SUMIFS($M$9:$M$60,$K$9:$K$60,B11)</f>
        <v>300</v>
      </c>
      <c r="F11" s="27" t="n">
        <f aca="false">MAX(C11,D11)-E11</f>
        <v>180</v>
      </c>
      <c r="G11" s="27" t="n">
        <f aca="false">IF(D11=0,0,D11-C11)</f>
        <v>-180</v>
      </c>
      <c r="H11" s="1"/>
      <c r="I11" s="28" t="n">
        <v>46454</v>
      </c>
      <c r="J11" s="14" t="s">
        <v>114</v>
      </c>
      <c r="K11" s="14" t="s">
        <v>82</v>
      </c>
      <c r="L11" s="23" t="n">
        <v>300</v>
      </c>
      <c r="M11" s="23" t="n">
        <v>300</v>
      </c>
      <c r="N11" s="17" t="n">
        <f aca="false">IF(L11="","",L11-M11)</f>
        <v>0</v>
      </c>
      <c r="O11" s="14" t="s">
        <v>115</v>
      </c>
    </row>
    <row r="12" customFormat="false" ht="15" hidden="false" customHeight="false" outlineLevel="0" collapsed="false">
      <c r="A12" s="1"/>
      <c r="B12" s="13" t="s">
        <v>59</v>
      </c>
      <c r="C12" s="26" t="n">
        <f aca="false">Estimate!$C$30</f>
        <v>1500</v>
      </c>
      <c r="D12" s="27" t="n">
        <f aca="false">SUMIFS($L$9:$L$60,$K$9:$K$60,B12)</f>
        <v>1550</v>
      </c>
      <c r="E12" s="27" t="n">
        <f aca="false">SUMIFS($M$9:$M$60,$K$9:$K$60,B12)</f>
        <v>1550</v>
      </c>
      <c r="F12" s="27" t="n">
        <f aca="false">MAX(C12,D12)-E12</f>
        <v>0</v>
      </c>
      <c r="G12" s="27" t="n">
        <f aca="false">IF(D12=0,0,D12-C12)</f>
        <v>50</v>
      </c>
      <c r="H12" s="1"/>
      <c r="I12" s="28"/>
      <c r="J12" s="14"/>
      <c r="K12" s="14"/>
      <c r="L12" s="23"/>
      <c r="M12" s="23"/>
      <c r="N12" s="17" t="str">
        <f aca="false">IF(L12="","",L12-M12)</f>
        <v/>
      </c>
      <c r="O12" s="14"/>
    </row>
    <row r="13" customFormat="false" ht="15" hidden="false" customHeight="false" outlineLevel="0" collapsed="false">
      <c r="A13" s="1"/>
      <c r="B13" s="13" t="s">
        <v>83</v>
      </c>
      <c r="C13" s="26" t="n">
        <f aca="false">Estimate!$C$31</f>
        <v>2050</v>
      </c>
      <c r="D13" s="27" t="n">
        <f aca="false">SUMIFS($L$9:$L$60,$K$9:$K$60,B13)</f>
        <v>0</v>
      </c>
      <c r="E13" s="27" t="n">
        <f aca="false">SUMIFS($M$9:$M$60,$K$9:$K$60,B13)</f>
        <v>0</v>
      </c>
      <c r="F13" s="27" t="n">
        <f aca="false">MAX(C13,D13)-E13</f>
        <v>2050</v>
      </c>
      <c r="G13" s="27" t="n">
        <f aca="false">IF(D13=0,0,D13-C13)</f>
        <v>0</v>
      </c>
      <c r="H13" s="1"/>
      <c r="I13" s="28"/>
      <c r="J13" s="14"/>
      <c r="K13" s="14"/>
      <c r="L13" s="23"/>
      <c r="M13" s="23"/>
      <c r="N13" s="17" t="str">
        <f aca="false">IF(L13="","",L13-M13)</f>
        <v/>
      </c>
      <c r="O13" s="14"/>
    </row>
    <row r="14" customFormat="false" ht="15" hidden="false" customHeight="false" outlineLevel="0" collapsed="false">
      <c r="A14" s="1"/>
      <c r="B14" s="13" t="s">
        <v>84</v>
      </c>
      <c r="C14" s="26" t="n">
        <f aca="false">Estimate!$C$32</f>
        <v>600</v>
      </c>
      <c r="D14" s="27" t="n">
        <f aca="false">SUMIFS($L$9:$L$60,$K$9:$K$60,B14)</f>
        <v>0</v>
      </c>
      <c r="E14" s="27" t="n">
        <f aca="false">SUMIFS($M$9:$M$60,$K$9:$K$60,B14)</f>
        <v>0</v>
      </c>
      <c r="F14" s="27" t="n">
        <f aca="false">MAX(C14,D14)-E14</f>
        <v>600</v>
      </c>
      <c r="G14" s="27" t="n">
        <f aca="false">IF(D14=0,0,D14-C14)</f>
        <v>0</v>
      </c>
      <c r="H14" s="1"/>
      <c r="I14" s="28"/>
      <c r="J14" s="14"/>
      <c r="K14" s="14"/>
      <c r="L14" s="23"/>
      <c r="M14" s="23"/>
      <c r="N14" s="17" t="str">
        <f aca="false">IF(L14="","",L14-M14)</f>
        <v/>
      </c>
      <c r="O14" s="14"/>
    </row>
    <row r="15" customFormat="false" ht="15" hidden="false" customHeight="false" outlineLevel="0" collapsed="false">
      <c r="A15" s="1"/>
      <c r="B15" s="13" t="s">
        <v>116</v>
      </c>
      <c r="C15" s="26" t="n">
        <f aca="false">Estimate!$C$36</f>
        <v>1402.5</v>
      </c>
      <c r="D15" s="27" t="n">
        <f aca="false">SUMIFS($L$9:$L$60,$K$9:$K$60,B15)</f>
        <v>0</v>
      </c>
      <c r="E15" s="27" t="n">
        <f aca="false">SUMIFS($M$9:$M$60,$K$9:$K$60,B15)</f>
        <v>0</v>
      </c>
      <c r="F15" s="27" t="n">
        <f aca="false">MAX(C15,D15)-E15</f>
        <v>1402.5</v>
      </c>
      <c r="G15" s="27" t="n">
        <f aca="false">IF(D15=0,0,D15-C15)</f>
        <v>0</v>
      </c>
      <c r="H15" s="1"/>
      <c r="I15" s="28"/>
      <c r="J15" s="14"/>
      <c r="K15" s="14"/>
      <c r="L15" s="23"/>
      <c r="M15" s="23"/>
      <c r="N15" s="17" t="str">
        <f aca="false">IF(L15="","",L15-M15)</f>
        <v/>
      </c>
      <c r="O15" s="14"/>
    </row>
    <row r="16" customFormat="false" ht="15" hidden="false" customHeight="false" outlineLevel="0" collapsed="false">
      <c r="A16" s="1"/>
      <c r="B16" s="21" t="s">
        <v>117</v>
      </c>
      <c r="C16" s="22" t="n">
        <f aca="false">SUM(C9:C15)</f>
        <v>15427.5</v>
      </c>
      <c r="D16" s="22" t="n">
        <f aca="false">SUM(D9:D15)</f>
        <v>8350</v>
      </c>
      <c r="E16" s="22" t="n">
        <f aca="false">SUM(E9:E15)</f>
        <v>3150</v>
      </c>
      <c r="F16" s="22" t="n">
        <f aca="false">SUM(F9:F15)</f>
        <v>12327.5</v>
      </c>
      <c r="G16" s="22" t="n">
        <f aca="false">SUM(G9:G15)</f>
        <v>-225</v>
      </c>
      <c r="H16" s="1"/>
      <c r="I16" s="28"/>
      <c r="J16" s="14"/>
      <c r="K16" s="14"/>
      <c r="L16" s="23"/>
      <c r="M16" s="23"/>
      <c r="N16" s="17" t="str">
        <f aca="false">IF(L16="","",L16-M16)</f>
        <v/>
      </c>
      <c r="O16" s="14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28"/>
      <c r="J17" s="14"/>
      <c r="K17" s="14"/>
      <c r="L17" s="23"/>
      <c r="M17" s="23"/>
      <c r="N17" s="17" t="str">
        <f aca="false">IF(L17="","",L17-M17)</f>
        <v/>
      </c>
      <c r="O17" s="14"/>
    </row>
    <row r="18" customFormat="false" ht="15" hidden="false" customHeight="false" outlineLevel="0" collapsed="false">
      <c r="A18" s="1"/>
      <c r="B18" s="5" t="s">
        <v>118</v>
      </c>
      <c r="C18" s="29" t="n">
        <f aca="false">C4-E16</f>
        <v>12250</v>
      </c>
      <c r="D18" s="1"/>
      <c r="E18" s="1"/>
      <c r="F18" s="1"/>
      <c r="G18" s="1"/>
      <c r="H18" s="1"/>
      <c r="I18" s="28"/>
      <c r="J18" s="14"/>
      <c r="K18" s="14"/>
      <c r="L18" s="23"/>
      <c r="M18" s="23"/>
      <c r="N18" s="17" t="str">
        <f aca="false">IF(L18="","",L18-M18)</f>
        <v/>
      </c>
      <c r="O18" s="14"/>
    </row>
    <row r="19" customFormat="false" ht="15" hidden="false" customHeight="false" outlineLevel="0" collapsed="false">
      <c r="A19" s="1"/>
      <c r="B19" s="5" t="s">
        <v>119</v>
      </c>
      <c r="C19" s="30" t="n">
        <f aca="false">IFERROR(E16/C4,0)</f>
        <v>0.204545454545455</v>
      </c>
      <c r="D19" s="1"/>
      <c r="E19" s="1"/>
      <c r="F19" s="1"/>
      <c r="G19" s="1"/>
      <c r="H19" s="1"/>
      <c r="I19" s="28"/>
      <c r="J19" s="14"/>
      <c r="K19" s="14"/>
      <c r="L19" s="23"/>
      <c r="M19" s="23"/>
      <c r="N19" s="17" t="str">
        <f aca="false">IF(L19="","",L19-M19)</f>
        <v/>
      </c>
      <c r="O19" s="14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28"/>
      <c r="J20" s="14"/>
      <c r="K20" s="14"/>
      <c r="L20" s="23"/>
      <c r="M20" s="23"/>
      <c r="N20" s="17" t="str">
        <f aca="false">IF(L20="","",L20-M20)</f>
        <v/>
      </c>
      <c r="O20" s="14"/>
    </row>
    <row r="21" customFormat="false" ht="15" hidden="false" customHeight="false" outlineLevel="0" collapsed="false">
      <c r="A21" s="1"/>
      <c r="B21" s="20" t="s">
        <v>120</v>
      </c>
      <c r="C21" s="1"/>
      <c r="D21" s="1"/>
      <c r="E21" s="1"/>
      <c r="F21" s="1"/>
      <c r="G21" s="1"/>
      <c r="H21" s="1"/>
      <c r="I21" s="28"/>
      <c r="J21" s="14"/>
      <c r="K21" s="14"/>
      <c r="L21" s="23"/>
      <c r="M21" s="23"/>
      <c r="N21" s="17" t="str">
        <f aca="false">IF(L21="","",L21-M21)</f>
        <v/>
      </c>
      <c r="O21" s="14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28"/>
      <c r="J22" s="14"/>
      <c r="K22" s="14"/>
      <c r="L22" s="23"/>
      <c r="M22" s="23"/>
      <c r="N22" s="17" t="str">
        <f aca="false">IF(L22="","",L22-M22)</f>
        <v/>
      </c>
      <c r="O22" s="14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28"/>
      <c r="J23" s="14"/>
      <c r="K23" s="14"/>
      <c r="L23" s="23"/>
      <c r="M23" s="23"/>
      <c r="N23" s="17" t="str">
        <f aca="false">IF(L23="","",L23-M23)</f>
        <v/>
      </c>
      <c r="O23" s="14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28"/>
      <c r="J24" s="14"/>
      <c r="K24" s="14"/>
      <c r="L24" s="23"/>
      <c r="M24" s="23"/>
      <c r="N24" s="17" t="str">
        <f aca="false">IF(L24="","",L24-M24)</f>
        <v/>
      </c>
      <c r="O24" s="14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28"/>
      <c r="J25" s="14"/>
      <c r="K25" s="14"/>
      <c r="L25" s="23"/>
      <c r="M25" s="23"/>
      <c r="N25" s="17" t="str">
        <f aca="false">IF(L25="","",L25-M25)</f>
        <v/>
      </c>
      <c r="O25" s="14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28"/>
      <c r="J26" s="14"/>
      <c r="K26" s="14"/>
      <c r="L26" s="23"/>
      <c r="M26" s="23"/>
      <c r="N26" s="17" t="str">
        <f aca="false">IF(L26="","",L26-M26)</f>
        <v/>
      </c>
      <c r="O26" s="14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28"/>
      <c r="J27" s="14"/>
      <c r="K27" s="14"/>
      <c r="L27" s="23"/>
      <c r="M27" s="23"/>
      <c r="N27" s="17" t="str">
        <f aca="false">IF(L27="","",L27-M27)</f>
        <v/>
      </c>
      <c r="O27" s="14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28"/>
      <c r="J28" s="14"/>
      <c r="K28" s="14"/>
      <c r="L28" s="23"/>
      <c r="M28" s="23"/>
      <c r="N28" s="17" t="str">
        <f aca="false">IF(L28="","",L28-M28)</f>
        <v/>
      </c>
      <c r="O28" s="14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28"/>
      <c r="J29" s="14"/>
      <c r="K29" s="14"/>
      <c r="L29" s="23"/>
      <c r="M29" s="23"/>
      <c r="N29" s="17" t="str">
        <f aca="false">IF(L29="","",L29-M29)</f>
        <v/>
      </c>
      <c r="O29" s="14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28"/>
      <c r="J30" s="14"/>
      <c r="K30" s="14"/>
      <c r="L30" s="23"/>
      <c r="M30" s="23"/>
      <c r="N30" s="17" t="str">
        <f aca="false">IF(L30="","",L30-M30)</f>
        <v/>
      </c>
      <c r="O30" s="14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28"/>
      <c r="J31" s="14"/>
      <c r="K31" s="14"/>
      <c r="L31" s="23"/>
      <c r="M31" s="23"/>
      <c r="N31" s="17" t="str">
        <f aca="false">IF(L31="","",L31-M31)</f>
        <v/>
      </c>
      <c r="O31" s="14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28"/>
      <c r="J32" s="14"/>
      <c r="K32" s="14"/>
      <c r="L32" s="23"/>
      <c r="M32" s="23"/>
      <c r="N32" s="17" t="str">
        <f aca="false">IF(L32="","",L32-M32)</f>
        <v/>
      </c>
      <c r="O32" s="14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28"/>
      <c r="J33" s="14"/>
      <c r="K33" s="14"/>
      <c r="L33" s="23"/>
      <c r="M33" s="23"/>
      <c r="N33" s="17" t="str">
        <f aca="false">IF(L33="","",L33-M33)</f>
        <v/>
      </c>
      <c r="O33" s="14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28"/>
      <c r="J34" s="14"/>
      <c r="K34" s="14"/>
      <c r="L34" s="23"/>
      <c r="M34" s="23"/>
      <c r="N34" s="17" t="str">
        <f aca="false">IF(L34="","",L34-M34)</f>
        <v/>
      </c>
      <c r="O34" s="14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28"/>
      <c r="J35" s="14"/>
      <c r="K35" s="14"/>
      <c r="L35" s="23"/>
      <c r="M35" s="23"/>
      <c r="N35" s="17" t="str">
        <f aca="false">IF(L35="","",L35-M35)</f>
        <v/>
      </c>
      <c r="O35" s="14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28"/>
      <c r="J36" s="14"/>
      <c r="K36" s="14"/>
      <c r="L36" s="23"/>
      <c r="M36" s="23"/>
      <c r="N36" s="17" t="str">
        <f aca="false">IF(L36="","",L36-M36)</f>
        <v/>
      </c>
      <c r="O36" s="14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28"/>
      <c r="J37" s="14"/>
      <c r="K37" s="14"/>
      <c r="L37" s="23"/>
      <c r="M37" s="23"/>
      <c r="N37" s="17" t="str">
        <f aca="false">IF(L37="","",L37-M37)</f>
        <v/>
      </c>
      <c r="O37" s="14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28"/>
      <c r="J38" s="14"/>
      <c r="K38" s="14"/>
      <c r="L38" s="23"/>
      <c r="M38" s="23"/>
      <c r="N38" s="17" t="str">
        <f aca="false">IF(L38="","",L38-M38)</f>
        <v/>
      </c>
      <c r="O38" s="14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28"/>
      <c r="J39" s="14"/>
      <c r="K39" s="14"/>
      <c r="L39" s="23"/>
      <c r="M39" s="23"/>
      <c r="N39" s="17" t="str">
        <f aca="false">IF(L39="","",L39-M39)</f>
        <v/>
      </c>
      <c r="O39" s="14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28"/>
      <c r="J40" s="14"/>
      <c r="K40" s="14"/>
      <c r="L40" s="23"/>
      <c r="M40" s="23"/>
      <c r="N40" s="17" t="str">
        <f aca="false">IF(L40="","",L40-M40)</f>
        <v/>
      </c>
      <c r="O40" s="14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  <c r="G41" s="1"/>
      <c r="H41" s="1"/>
      <c r="I41" s="28"/>
      <c r="J41" s="14"/>
      <c r="K41" s="14"/>
      <c r="L41" s="23"/>
      <c r="M41" s="23"/>
      <c r="N41" s="17" t="str">
        <f aca="false">IF(L41="","",L41-M41)</f>
        <v/>
      </c>
      <c r="O41" s="14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  <c r="G42" s="1"/>
      <c r="H42" s="1"/>
      <c r="I42" s="28"/>
      <c r="J42" s="14"/>
      <c r="K42" s="14"/>
      <c r="L42" s="23"/>
      <c r="M42" s="23"/>
      <c r="N42" s="17" t="str">
        <f aca="false">IF(L42="","",L42-M42)</f>
        <v/>
      </c>
      <c r="O42" s="14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  <c r="G43" s="1"/>
      <c r="H43" s="1"/>
      <c r="I43" s="28"/>
      <c r="J43" s="14"/>
      <c r="K43" s="14"/>
      <c r="L43" s="23"/>
      <c r="M43" s="23"/>
      <c r="N43" s="17" t="str">
        <f aca="false">IF(L43="","",L43-M43)</f>
        <v/>
      </c>
      <c r="O43" s="14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  <c r="G44" s="1"/>
      <c r="H44" s="1"/>
      <c r="I44" s="28"/>
      <c r="J44" s="14"/>
      <c r="K44" s="14"/>
      <c r="L44" s="23"/>
      <c r="M44" s="23"/>
      <c r="N44" s="17" t="str">
        <f aca="false">IF(L44="","",L44-M44)</f>
        <v/>
      </c>
      <c r="O44" s="14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  <c r="G45" s="1"/>
      <c r="H45" s="1"/>
      <c r="I45" s="28"/>
      <c r="J45" s="14"/>
      <c r="K45" s="14"/>
      <c r="L45" s="23"/>
      <c r="M45" s="23"/>
      <c r="N45" s="17" t="str">
        <f aca="false">IF(L45="","",L45-M45)</f>
        <v/>
      </c>
      <c r="O45" s="14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  <c r="G46" s="1"/>
      <c r="H46" s="1"/>
      <c r="I46" s="28"/>
      <c r="J46" s="14"/>
      <c r="K46" s="14"/>
      <c r="L46" s="23"/>
      <c r="M46" s="23"/>
      <c r="N46" s="17" t="str">
        <f aca="false">IF(L46="","",L46-M46)</f>
        <v/>
      </c>
      <c r="O46" s="14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  <c r="G47" s="1"/>
      <c r="H47" s="1"/>
      <c r="I47" s="28"/>
      <c r="J47" s="14"/>
      <c r="K47" s="14"/>
      <c r="L47" s="23"/>
      <c r="M47" s="23"/>
      <c r="N47" s="17" t="str">
        <f aca="false">IF(L47="","",L47-M47)</f>
        <v/>
      </c>
      <c r="O47" s="14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  <c r="G48" s="1"/>
      <c r="H48" s="1"/>
      <c r="I48" s="28"/>
      <c r="J48" s="14"/>
      <c r="K48" s="14"/>
      <c r="L48" s="23"/>
      <c r="M48" s="23"/>
      <c r="N48" s="17" t="str">
        <f aca="false">IF(L48="","",L48-M48)</f>
        <v/>
      </c>
      <c r="O48" s="14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  <c r="G49" s="1"/>
      <c r="H49" s="1"/>
      <c r="I49" s="28"/>
      <c r="J49" s="14"/>
      <c r="K49" s="14"/>
      <c r="L49" s="23"/>
      <c r="M49" s="23"/>
      <c r="N49" s="17" t="str">
        <f aca="false">IF(L49="","",L49-M49)</f>
        <v/>
      </c>
      <c r="O49" s="14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  <c r="G50" s="1"/>
      <c r="H50" s="1"/>
      <c r="I50" s="28"/>
      <c r="J50" s="14"/>
      <c r="K50" s="14"/>
      <c r="L50" s="23"/>
      <c r="M50" s="23"/>
      <c r="N50" s="17" t="str">
        <f aca="false">IF(L50="","",L50-M50)</f>
        <v/>
      </c>
      <c r="O50" s="14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  <c r="G51" s="1"/>
      <c r="H51" s="1"/>
      <c r="I51" s="28"/>
      <c r="J51" s="14"/>
      <c r="K51" s="14"/>
      <c r="L51" s="23"/>
      <c r="M51" s="23"/>
      <c r="N51" s="17" t="str">
        <f aca="false">IF(L51="","",L51-M51)</f>
        <v/>
      </c>
      <c r="O51" s="14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  <c r="G52" s="1"/>
      <c r="H52" s="1"/>
      <c r="I52" s="28"/>
      <c r="J52" s="14"/>
      <c r="K52" s="14"/>
      <c r="L52" s="23"/>
      <c r="M52" s="23"/>
      <c r="N52" s="17" t="str">
        <f aca="false">IF(L52="","",L52-M52)</f>
        <v/>
      </c>
      <c r="O52" s="14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  <c r="G53" s="1"/>
      <c r="H53" s="1"/>
      <c r="I53" s="28"/>
      <c r="J53" s="14"/>
      <c r="K53" s="14"/>
      <c r="L53" s="23"/>
      <c r="M53" s="23"/>
      <c r="N53" s="17" t="str">
        <f aca="false">IF(L53="","",L53-M53)</f>
        <v/>
      </c>
      <c r="O53" s="14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  <c r="G54" s="1"/>
      <c r="H54" s="1"/>
      <c r="I54" s="28"/>
      <c r="J54" s="14"/>
      <c r="K54" s="14"/>
      <c r="L54" s="23"/>
      <c r="M54" s="23"/>
      <c r="N54" s="17" t="str">
        <f aca="false">IF(L54="","",L54-M54)</f>
        <v/>
      </c>
      <c r="O54" s="14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  <c r="G55" s="1"/>
      <c r="H55" s="1"/>
      <c r="I55" s="28"/>
      <c r="J55" s="14"/>
      <c r="K55" s="14"/>
      <c r="L55" s="23"/>
      <c r="M55" s="23"/>
      <c r="N55" s="17" t="str">
        <f aca="false">IF(L55="","",L55-M55)</f>
        <v/>
      </c>
      <c r="O55" s="14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  <c r="G56" s="1"/>
      <c r="H56" s="1"/>
      <c r="I56" s="28"/>
      <c r="J56" s="14"/>
      <c r="K56" s="14"/>
      <c r="L56" s="23"/>
      <c r="M56" s="23"/>
      <c r="N56" s="17" t="str">
        <f aca="false">IF(L56="","",L56-M56)</f>
        <v/>
      </c>
      <c r="O56" s="14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  <c r="G57" s="1"/>
      <c r="H57" s="1"/>
      <c r="I57" s="28"/>
      <c r="J57" s="14"/>
      <c r="K57" s="14"/>
      <c r="L57" s="23"/>
      <c r="M57" s="23"/>
      <c r="N57" s="17" t="str">
        <f aca="false">IF(L57="","",L57-M57)</f>
        <v/>
      </c>
      <c r="O57" s="14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  <c r="G58" s="1"/>
      <c r="H58" s="1"/>
      <c r="I58" s="28"/>
      <c r="J58" s="14"/>
      <c r="K58" s="14"/>
      <c r="L58" s="23"/>
      <c r="M58" s="23"/>
      <c r="N58" s="17" t="str">
        <f aca="false">IF(L58="","",L58-M58)</f>
        <v/>
      </c>
      <c r="O58" s="14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  <c r="G59" s="1"/>
      <c r="H59" s="1"/>
      <c r="I59" s="28"/>
      <c r="J59" s="14"/>
      <c r="K59" s="14"/>
      <c r="L59" s="23"/>
      <c r="M59" s="23"/>
      <c r="N59" s="17" t="str">
        <f aca="false">IF(L59="","",L59-M59)</f>
        <v/>
      </c>
      <c r="O59" s="14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  <c r="G60" s="1"/>
      <c r="H60" s="1"/>
      <c r="I60" s="28"/>
      <c r="J60" s="14"/>
      <c r="K60" s="14"/>
      <c r="L60" s="23"/>
      <c r="M60" s="23"/>
      <c r="N60" s="17" t="str">
        <f aca="false">IF(L60="","",L60-M60)</f>
        <v/>
      </c>
      <c r="O60" s="14"/>
    </row>
    <row r="61" customFormat="false" ht="15" hidden="false" customHeight="fals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</row>
    <row r="62" customFormat="false" ht="15" hidden="false" customHeight="false" outlineLevel="0" collapsed="false">
      <c r="A62" s="1"/>
      <c r="B62" s="1"/>
      <c r="C62" s="1"/>
      <c r="D62" s="1"/>
      <c r="E62" s="1"/>
      <c r="F62" s="1"/>
      <c r="G62" s="1"/>
      <c r="H62" s="1"/>
      <c r="I62" s="20" t="s">
        <v>121</v>
      </c>
      <c r="J62" s="1"/>
      <c r="K62" s="1"/>
      <c r="L62" s="1"/>
      <c r="M62" s="1"/>
      <c r="N62" s="1"/>
      <c r="O62" s="1"/>
    </row>
  </sheetData>
  <conditionalFormatting sqref="G9:G16">
    <cfRule type="cellIs" priority="2" operator="greaterThan" aboveAverage="0" equalAverage="0" bottom="0" percent="0" rank="0" text="" dxfId="0">
      <formula>0</formula>
    </cfRule>
  </conditionalFormatting>
  <conditionalFormatting sqref="C18">
    <cfRule type="cellIs" priority="3" operator="lessThan" aboveAverage="0" equalAverage="0" bottom="0" percent="0" rank="0" text="" dxfId="1">
      <formula>0</formula>
    </cfRule>
  </conditionalFormatting>
  <dataValidations count="1">
    <dataValidation allowBlank="false" errorStyle="stop" operator="between" showDropDown="false" showErrorMessage="false" showInputMessage="false" sqref="K9:K60" type="list">
      <formula1>Lists!$A$145:$A$151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8C91"/>
    <pageSetUpPr fitToPage="true"/>
  </sheetPr>
  <dimension ref="A1:E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6"/>
    <col collapsed="false" customWidth="true" hidden="false" outlineLevel="0" max="5" min="3" style="0" width="24"/>
  </cols>
  <sheetData>
    <row r="1" customFormat="false" ht="19.7" hidden="false" customHeight="false" outlineLevel="0" collapsed="false">
      <c r="A1" s="1"/>
      <c r="B1" s="11" t="s">
        <v>122</v>
      </c>
      <c r="C1" s="1"/>
      <c r="D1" s="1"/>
      <c r="E1" s="1"/>
    </row>
    <row r="2" customFormat="false" ht="15" hidden="false" customHeight="false" outlineLevel="0" collapsed="false">
      <c r="A2" s="1"/>
      <c r="B2" s="3" t="s">
        <v>123</v>
      </c>
      <c r="C2" s="1"/>
      <c r="D2" s="1"/>
      <c r="E2" s="1"/>
    </row>
    <row r="3" customFormat="false" ht="15" hidden="false" customHeight="false" outlineLevel="0" collapsed="false">
      <c r="A3" s="1"/>
      <c r="B3" s="1"/>
      <c r="C3" s="1"/>
      <c r="D3" s="1"/>
      <c r="E3" s="1"/>
    </row>
    <row r="4" customFormat="false" ht="15" hidden="false" customHeight="false" outlineLevel="0" collapsed="false">
      <c r="A4" s="1"/>
      <c r="B4" s="12"/>
      <c r="C4" s="12" t="s">
        <v>124</v>
      </c>
      <c r="D4" s="12" t="s">
        <v>125</v>
      </c>
      <c r="E4" s="12" t="s">
        <v>126</v>
      </c>
    </row>
    <row r="5" customFormat="false" ht="15" hidden="false" customHeight="false" outlineLevel="0" collapsed="false">
      <c r="A5" s="1"/>
      <c r="B5" s="13" t="s">
        <v>127</v>
      </c>
      <c r="C5" s="31" t="s">
        <v>128</v>
      </c>
      <c r="D5" s="31"/>
      <c r="E5" s="31"/>
    </row>
    <row r="6" customFormat="false" ht="15" hidden="false" customHeight="false" outlineLevel="0" collapsed="false">
      <c r="A6" s="1"/>
      <c r="B6" s="13" t="s">
        <v>129</v>
      </c>
      <c r="C6" s="31"/>
      <c r="D6" s="31"/>
      <c r="E6" s="31"/>
    </row>
    <row r="7" customFormat="false" ht="15" hidden="false" customHeight="false" outlineLevel="0" collapsed="false">
      <c r="A7" s="1"/>
      <c r="B7" s="18" t="s">
        <v>130</v>
      </c>
      <c r="C7" s="32" t="n">
        <v>15200</v>
      </c>
      <c r="D7" s="32"/>
      <c r="E7" s="32"/>
    </row>
    <row r="8" customFormat="false" ht="15" hidden="false" customHeight="false" outlineLevel="0" collapsed="false">
      <c r="A8" s="1"/>
      <c r="B8" s="13" t="s">
        <v>131</v>
      </c>
      <c r="C8" s="26" t="n">
        <f aca="false">Estimate!$C$33</f>
        <v>14025</v>
      </c>
      <c r="D8" s="26" t="n">
        <f aca="false">Estimate!$C$33</f>
        <v>14025</v>
      </c>
      <c r="E8" s="26" t="n">
        <f aca="false">Estimate!$C$33</f>
        <v>14025</v>
      </c>
    </row>
    <row r="9" customFormat="false" ht="15" hidden="false" customHeight="false" outlineLevel="0" collapsed="false">
      <c r="A9" s="1"/>
      <c r="B9" s="18" t="s">
        <v>132</v>
      </c>
      <c r="C9" s="27" t="n">
        <f aca="false">IF(C7="","",C7-C8)</f>
        <v>1175</v>
      </c>
      <c r="D9" s="27" t="str">
        <f aca="false">IF(D7="","",D7-D8)</f>
        <v/>
      </c>
      <c r="E9" s="27" t="str">
        <f aca="false">IF(E7="","",E7-E8)</f>
        <v/>
      </c>
    </row>
    <row r="10" customFormat="false" ht="15" hidden="false" customHeight="false" outlineLevel="0" collapsed="false">
      <c r="A10" s="1"/>
      <c r="B10" s="13" t="s">
        <v>133</v>
      </c>
      <c r="C10" s="31" t="s">
        <v>71</v>
      </c>
      <c r="D10" s="31"/>
      <c r="E10" s="31"/>
    </row>
    <row r="11" customFormat="false" ht="15" hidden="false" customHeight="false" outlineLevel="0" collapsed="false">
      <c r="A11" s="1"/>
      <c r="B11" s="13" t="s">
        <v>134</v>
      </c>
      <c r="C11" s="31" t="s">
        <v>71</v>
      </c>
      <c r="D11" s="31"/>
      <c r="E11" s="31"/>
    </row>
    <row r="12" customFormat="false" ht="15" hidden="false" customHeight="false" outlineLevel="0" collapsed="false">
      <c r="A12" s="1"/>
      <c r="B12" s="13" t="s">
        <v>135</v>
      </c>
      <c r="C12" s="31" t="s">
        <v>58</v>
      </c>
      <c r="D12" s="31"/>
      <c r="E12" s="31"/>
    </row>
    <row r="13" customFormat="false" ht="15" hidden="false" customHeight="false" outlineLevel="0" collapsed="false">
      <c r="A13" s="1"/>
      <c r="B13" s="13" t="s">
        <v>136</v>
      </c>
      <c r="C13" s="31"/>
      <c r="D13" s="31"/>
      <c r="E13" s="31"/>
    </row>
    <row r="14" customFormat="false" ht="15" hidden="false" customHeight="false" outlineLevel="0" collapsed="false">
      <c r="A14" s="1"/>
      <c r="B14" s="13" t="s">
        <v>137</v>
      </c>
      <c r="C14" s="33"/>
      <c r="D14" s="33"/>
      <c r="E14" s="33"/>
    </row>
    <row r="15" customFormat="false" ht="15" hidden="false" customHeight="false" outlineLevel="0" collapsed="false">
      <c r="A15" s="1"/>
      <c r="B15" s="13" t="s">
        <v>138</v>
      </c>
      <c r="C15" s="31"/>
      <c r="D15" s="31"/>
      <c r="E15" s="31"/>
    </row>
    <row r="16" customFormat="false" ht="15" hidden="false" customHeight="false" outlineLevel="0" collapsed="false">
      <c r="A16" s="1"/>
      <c r="B16" s="18" t="s">
        <v>139</v>
      </c>
      <c r="C16" s="32"/>
      <c r="D16" s="32"/>
      <c r="E16" s="32"/>
    </row>
    <row r="17" customFormat="false" ht="23.85" hidden="false" customHeight="false" outlineLevel="0" collapsed="false">
      <c r="A17" s="1"/>
      <c r="B17" s="13" t="s">
        <v>140</v>
      </c>
      <c r="C17" s="31" t="s">
        <v>141</v>
      </c>
      <c r="D17" s="31"/>
      <c r="E17" s="31"/>
    </row>
    <row r="18" customFormat="false" ht="15" hidden="false" customHeight="false" outlineLevel="0" collapsed="false">
      <c r="A18" s="1"/>
      <c r="B18" s="13" t="s">
        <v>142</v>
      </c>
      <c r="C18" s="31"/>
      <c r="D18" s="31"/>
      <c r="E18" s="31"/>
    </row>
    <row r="19" customFormat="false" ht="15" hidden="false" customHeight="false" outlineLevel="0" collapsed="false">
      <c r="A19" s="1"/>
      <c r="B19" s="13" t="s">
        <v>143</v>
      </c>
      <c r="C19" s="31"/>
      <c r="D19" s="31"/>
      <c r="E19" s="31"/>
    </row>
    <row r="20" customFormat="false" ht="15" hidden="false" customHeight="false" outlineLevel="0" collapsed="false">
      <c r="A20" s="1"/>
      <c r="B20" s="13" t="s">
        <v>144</v>
      </c>
      <c r="C20" s="31"/>
      <c r="D20" s="31"/>
      <c r="E20" s="31"/>
    </row>
    <row r="21" customFormat="false" ht="15" hidden="false" customHeight="false" outlineLevel="0" collapsed="false">
      <c r="A21" s="1"/>
      <c r="B21" s="13" t="s">
        <v>145</v>
      </c>
      <c r="C21" s="31"/>
      <c r="D21" s="31"/>
      <c r="E21" s="31"/>
    </row>
    <row r="22" customFormat="false" ht="15" hidden="false" customHeight="false" outlineLevel="0" collapsed="false">
      <c r="A22" s="1"/>
      <c r="B22" s="13" t="s">
        <v>146</v>
      </c>
      <c r="C22" s="31"/>
      <c r="D22" s="31"/>
      <c r="E22" s="31"/>
    </row>
    <row r="23" customFormat="false" ht="15" hidden="false" customHeight="false" outlineLevel="0" collapsed="false">
      <c r="A23" s="1"/>
      <c r="B23" s="13" t="s">
        <v>147</v>
      </c>
      <c r="C23" s="31"/>
      <c r="D23" s="31"/>
      <c r="E23" s="31"/>
    </row>
    <row r="24" customFormat="false" ht="15" hidden="false" customHeight="false" outlineLevel="0" collapsed="false">
      <c r="A24" s="1"/>
      <c r="B24" s="13" t="s">
        <v>109</v>
      </c>
      <c r="C24" s="31"/>
      <c r="D24" s="31"/>
      <c r="E24" s="31"/>
    </row>
    <row r="25" customFormat="false" ht="15" hidden="false" customHeight="false" outlineLevel="0" collapsed="false">
      <c r="A25" s="1"/>
      <c r="B25" s="1"/>
      <c r="C25" s="1"/>
      <c r="D25" s="1"/>
      <c r="E25" s="1"/>
    </row>
    <row r="26" customFormat="false" ht="15" hidden="false" customHeight="false" outlineLevel="0" collapsed="false">
      <c r="A26" s="1"/>
      <c r="B26" s="34" t="s">
        <v>148</v>
      </c>
      <c r="C26" s="34"/>
      <c r="D26" s="34"/>
      <c r="E26" s="34"/>
    </row>
    <row r="27" customFormat="false" ht="15" hidden="false" customHeight="false" outlineLevel="0" collapsed="false">
      <c r="A27" s="1"/>
      <c r="B27" s="1"/>
      <c r="C27" s="1"/>
      <c r="D27" s="1"/>
      <c r="E27" s="1"/>
    </row>
    <row r="28" customFormat="false" ht="15" hidden="false" customHeight="false" outlineLevel="0" collapsed="false">
      <c r="A28" s="1"/>
      <c r="B28" s="9" t="s">
        <v>33</v>
      </c>
      <c r="C28" s="1"/>
      <c r="D28" s="1"/>
      <c r="E28" s="1"/>
    </row>
    <row r="29" customFormat="false" ht="15" hidden="false" customHeight="false" outlineLevel="0" collapsed="false">
      <c r="A29" s="1"/>
      <c r="B29" s="9" t="s">
        <v>34</v>
      </c>
      <c r="C29" s="1"/>
      <c r="D29" s="1"/>
      <c r="E29" s="1"/>
    </row>
    <row r="30" customFormat="false" ht="15" hidden="false" customHeight="false" outlineLevel="0" collapsed="false">
      <c r="A30" s="1"/>
      <c r="B30" s="9" t="s">
        <v>149</v>
      </c>
      <c r="C30" s="1"/>
      <c r="D30" s="1"/>
      <c r="E30" s="1"/>
    </row>
  </sheetData>
  <mergeCells count="1">
    <mergeCell ref="B26:E26"/>
  </mergeCells>
  <dataValidations count="1">
    <dataValidation allowBlank="false" errorStyle="stop" operator="between" showDropDown="false" showErrorMessage="false" showInputMessage="false" sqref="C10:E13 C19:E21" type="list">
      <formula1>Lists!$A$133:$A$134</formula1>
      <formula2>0</formula2>
    </dataValidation>
  </dataValidations>
  <hyperlinks>
    <hyperlink ref="B28" r:id="rId1" display="Get quotes from local remodelers"/>
    <hyperlink ref="B29" r:id="rId2" display="Find bathroom remodelers on Thumbtack"/>
    <hyperlink ref="B30" r:id="rId3" display="How to choose a remodeling contractor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8C91"/>
    <pageSetUpPr fitToPage="true"/>
  </sheetPr>
  <dimension ref="A1:H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40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6" min="6" style="0" width="16"/>
    <col collapsed="false" customWidth="true" hidden="false" outlineLevel="0" max="7" min="7" style="0" width="14"/>
    <col collapsed="false" customWidth="true" hidden="false" outlineLevel="0" max="8" min="8" style="0" width="30"/>
  </cols>
  <sheetData>
    <row r="1" customFormat="false" ht="19.7" hidden="false" customHeight="false" outlineLevel="0" collapsed="false">
      <c r="A1" s="1"/>
      <c r="B1" s="11" t="s">
        <v>150</v>
      </c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1"/>
      <c r="B2" s="3" t="s">
        <v>151</v>
      </c>
      <c r="C2" s="1"/>
      <c r="D2" s="1"/>
      <c r="E2" s="1"/>
      <c r="F2" s="1"/>
      <c r="G2" s="1"/>
      <c r="H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</row>
    <row r="4" customFormat="false" ht="15" hidden="false" customHeight="false" outlineLevel="0" collapsed="false">
      <c r="A4" s="1"/>
      <c r="B4" s="5" t="s">
        <v>152</v>
      </c>
      <c r="C4" s="28" t="n">
        <v>46447</v>
      </c>
      <c r="D4" s="1"/>
      <c r="E4" s="1"/>
      <c r="F4" s="1"/>
      <c r="G4" s="1"/>
      <c r="H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</row>
    <row r="6" customFormat="false" ht="15" hidden="false" customHeight="false" outlineLevel="0" collapsed="false">
      <c r="A6" s="1"/>
      <c r="B6" s="12" t="s">
        <v>153</v>
      </c>
      <c r="C6" s="12" t="s">
        <v>154</v>
      </c>
      <c r="D6" s="12" t="s">
        <v>155</v>
      </c>
      <c r="E6" s="12" t="s">
        <v>156</v>
      </c>
      <c r="F6" s="12" t="s">
        <v>157</v>
      </c>
      <c r="G6" s="12" t="s">
        <v>158</v>
      </c>
      <c r="H6" s="12" t="s">
        <v>109</v>
      </c>
    </row>
    <row r="7" customFormat="false" ht="15" hidden="false" customHeight="false" outlineLevel="0" collapsed="false">
      <c r="A7" s="1"/>
      <c r="B7" s="13" t="s">
        <v>159</v>
      </c>
      <c r="C7" s="13" t="s">
        <v>160</v>
      </c>
      <c r="D7" s="35" t="n">
        <f aca="false">$C$4</f>
        <v>46447</v>
      </c>
      <c r="E7" s="14" t="n">
        <v>5</v>
      </c>
      <c r="F7" s="35" t="n">
        <f aca="false">D7+E7</f>
        <v>46452</v>
      </c>
      <c r="G7" s="14" t="s">
        <v>161</v>
      </c>
      <c r="H7" s="14"/>
    </row>
    <row r="8" customFormat="false" ht="15" hidden="false" customHeight="false" outlineLevel="0" collapsed="false">
      <c r="A8" s="1"/>
      <c r="B8" s="13" t="s">
        <v>159</v>
      </c>
      <c r="C8" s="13" t="s">
        <v>162</v>
      </c>
      <c r="D8" s="35" t="n">
        <f aca="false">F7</f>
        <v>46452</v>
      </c>
      <c r="E8" s="14" t="n">
        <v>5</v>
      </c>
      <c r="F8" s="35" t="n">
        <f aca="false">D8+E8</f>
        <v>46457</v>
      </c>
      <c r="G8" s="14" t="s">
        <v>161</v>
      </c>
      <c r="H8" s="14"/>
    </row>
    <row r="9" customFormat="false" ht="15" hidden="false" customHeight="false" outlineLevel="0" collapsed="false">
      <c r="A9" s="1"/>
      <c r="B9" s="13" t="s">
        <v>159</v>
      </c>
      <c r="C9" s="13" t="s">
        <v>163</v>
      </c>
      <c r="D9" s="35" t="n">
        <f aca="false">F8</f>
        <v>46457</v>
      </c>
      <c r="E9" s="14" t="n">
        <v>14</v>
      </c>
      <c r="F9" s="35" t="n">
        <f aca="false">D9+E9</f>
        <v>46471</v>
      </c>
      <c r="G9" s="14" t="s">
        <v>161</v>
      </c>
      <c r="H9" s="14"/>
    </row>
    <row r="10" customFormat="false" ht="15" hidden="false" customHeight="false" outlineLevel="0" collapsed="false">
      <c r="A10" s="1"/>
      <c r="B10" s="13" t="s">
        <v>159</v>
      </c>
      <c r="C10" s="13" t="s">
        <v>164</v>
      </c>
      <c r="D10" s="35" t="n">
        <f aca="false">F9</f>
        <v>46471</v>
      </c>
      <c r="E10" s="14" t="n">
        <v>3</v>
      </c>
      <c r="F10" s="35" t="n">
        <f aca="false">D10+E10</f>
        <v>46474</v>
      </c>
      <c r="G10" s="14" t="s">
        <v>161</v>
      </c>
      <c r="H10" s="14"/>
    </row>
    <row r="11" customFormat="false" ht="15" hidden="false" customHeight="false" outlineLevel="0" collapsed="false">
      <c r="A11" s="1"/>
      <c r="B11" s="13" t="s">
        <v>165</v>
      </c>
      <c r="C11" s="13" t="s">
        <v>166</v>
      </c>
      <c r="D11" s="35" t="n">
        <f aca="false">F10</f>
        <v>46474</v>
      </c>
      <c r="E11" s="14" t="n">
        <v>10</v>
      </c>
      <c r="F11" s="35" t="n">
        <f aca="false">D11+E11</f>
        <v>46484</v>
      </c>
      <c r="G11" s="14" t="s">
        <v>161</v>
      </c>
      <c r="H11" s="14"/>
    </row>
    <row r="12" customFormat="false" ht="15" hidden="false" customHeight="false" outlineLevel="0" collapsed="false">
      <c r="A12" s="1"/>
      <c r="B12" s="13" t="s">
        <v>165</v>
      </c>
      <c r="C12" s="13" t="s">
        <v>167</v>
      </c>
      <c r="D12" s="35" t="n">
        <f aca="false">F11</f>
        <v>46484</v>
      </c>
      <c r="E12" s="14" t="n">
        <v>14</v>
      </c>
      <c r="F12" s="35" t="n">
        <f aca="false">D12+E12</f>
        <v>46498</v>
      </c>
      <c r="G12" s="14" t="s">
        <v>161</v>
      </c>
      <c r="H12" s="14"/>
    </row>
    <row r="13" customFormat="false" ht="15" hidden="false" customHeight="false" outlineLevel="0" collapsed="false">
      <c r="A13" s="1"/>
      <c r="B13" s="13" t="s">
        <v>168</v>
      </c>
      <c r="C13" s="13" t="s">
        <v>169</v>
      </c>
      <c r="D13" s="35" t="n">
        <f aca="false">F12</f>
        <v>46498</v>
      </c>
      <c r="E13" s="14" t="n">
        <v>2</v>
      </c>
      <c r="F13" s="35" t="n">
        <f aca="false">D13+E13</f>
        <v>46500</v>
      </c>
      <c r="G13" s="14" t="s">
        <v>161</v>
      </c>
      <c r="H13" s="14"/>
    </row>
    <row r="14" customFormat="false" ht="15" hidden="false" customHeight="false" outlineLevel="0" collapsed="false">
      <c r="A14" s="1"/>
      <c r="B14" s="13" t="s">
        <v>168</v>
      </c>
      <c r="C14" s="13" t="s">
        <v>170</v>
      </c>
      <c r="D14" s="35" t="n">
        <f aca="false">F13</f>
        <v>46500</v>
      </c>
      <c r="E14" s="14" t="n">
        <v>4</v>
      </c>
      <c r="F14" s="35" t="n">
        <f aca="false">D14+E14</f>
        <v>46504</v>
      </c>
      <c r="G14" s="14" t="s">
        <v>161</v>
      </c>
      <c r="H14" s="14"/>
    </row>
    <row r="15" customFormat="false" ht="15" hidden="false" customHeight="false" outlineLevel="0" collapsed="false">
      <c r="A15" s="1"/>
      <c r="B15" s="13" t="s">
        <v>168</v>
      </c>
      <c r="C15" s="13" t="s">
        <v>171</v>
      </c>
      <c r="D15" s="35" t="n">
        <f aca="false">F14</f>
        <v>46504</v>
      </c>
      <c r="E15" s="14" t="n">
        <v>2</v>
      </c>
      <c r="F15" s="35" t="n">
        <f aca="false">D15+E15</f>
        <v>46506</v>
      </c>
      <c r="G15" s="14" t="s">
        <v>161</v>
      </c>
      <c r="H15" s="14"/>
    </row>
    <row r="16" customFormat="false" ht="15" hidden="false" customHeight="false" outlineLevel="0" collapsed="false">
      <c r="A16" s="1"/>
      <c r="B16" s="13" t="s">
        <v>168</v>
      </c>
      <c r="C16" s="13" t="s">
        <v>172</v>
      </c>
      <c r="D16" s="35" t="n">
        <f aca="false">F15</f>
        <v>46506</v>
      </c>
      <c r="E16" s="14" t="n">
        <v>4</v>
      </c>
      <c r="F16" s="35" t="n">
        <f aca="false">D16+E16</f>
        <v>46510</v>
      </c>
      <c r="G16" s="14" t="s">
        <v>161</v>
      </c>
      <c r="H16" s="14"/>
    </row>
    <row r="17" customFormat="false" ht="15" hidden="false" customHeight="false" outlineLevel="0" collapsed="false">
      <c r="A17" s="1"/>
      <c r="B17" s="13" t="s">
        <v>168</v>
      </c>
      <c r="C17" s="13" t="s">
        <v>173</v>
      </c>
      <c r="D17" s="35" t="n">
        <f aca="false">F16</f>
        <v>46510</v>
      </c>
      <c r="E17" s="14" t="n">
        <v>5</v>
      </c>
      <c r="F17" s="35" t="n">
        <f aca="false">D17+E17</f>
        <v>46515</v>
      </c>
      <c r="G17" s="14" t="s">
        <v>161</v>
      </c>
      <c r="H17" s="14"/>
    </row>
    <row r="18" customFormat="false" ht="15" hidden="false" customHeight="false" outlineLevel="0" collapsed="false">
      <c r="A18" s="1"/>
      <c r="B18" s="13" t="s">
        <v>168</v>
      </c>
      <c r="C18" s="13" t="s">
        <v>174</v>
      </c>
      <c r="D18" s="35" t="n">
        <f aca="false">F17</f>
        <v>46515</v>
      </c>
      <c r="E18" s="14" t="n">
        <v>2</v>
      </c>
      <c r="F18" s="35" t="n">
        <f aca="false">D18+E18</f>
        <v>46517</v>
      </c>
      <c r="G18" s="14" t="s">
        <v>161</v>
      </c>
      <c r="H18" s="14"/>
    </row>
    <row r="19" customFormat="false" ht="15" hidden="false" customHeight="false" outlineLevel="0" collapsed="false">
      <c r="A19" s="1"/>
      <c r="B19" s="13" t="s">
        <v>168</v>
      </c>
      <c r="C19" s="13" t="s">
        <v>175</v>
      </c>
      <c r="D19" s="35" t="n">
        <f aca="false">F18</f>
        <v>46517</v>
      </c>
      <c r="E19" s="14" t="n">
        <v>2</v>
      </c>
      <c r="F19" s="35" t="n">
        <f aca="false">D19+E19</f>
        <v>46519</v>
      </c>
      <c r="G19" s="14" t="s">
        <v>161</v>
      </c>
      <c r="H19" s="14"/>
    </row>
    <row r="20" customFormat="false" ht="15" hidden="false" customHeight="false" outlineLevel="0" collapsed="false">
      <c r="A20" s="1"/>
      <c r="B20" s="13" t="s">
        <v>168</v>
      </c>
      <c r="C20" s="13" t="s">
        <v>176</v>
      </c>
      <c r="D20" s="35" t="n">
        <f aca="false">F19</f>
        <v>46519</v>
      </c>
      <c r="E20" s="14" t="n">
        <v>2</v>
      </c>
      <c r="F20" s="35" t="n">
        <f aca="false">D20+E20</f>
        <v>46521</v>
      </c>
      <c r="G20" s="14" t="s">
        <v>161</v>
      </c>
      <c r="H20" s="14"/>
    </row>
    <row r="21" customFormat="false" ht="15" hidden="false" customHeight="false" outlineLevel="0" collapsed="false">
      <c r="A21" s="1"/>
      <c r="B21" s="13" t="s">
        <v>177</v>
      </c>
      <c r="C21" s="13" t="s">
        <v>178</v>
      </c>
      <c r="D21" s="35" t="n">
        <f aca="false">F20</f>
        <v>46521</v>
      </c>
      <c r="E21" s="14" t="n">
        <v>2</v>
      </c>
      <c r="F21" s="35" t="n">
        <f aca="false">D21+E21</f>
        <v>46523</v>
      </c>
      <c r="G21" s="14" t="s">
        <v>161</v>
      </c>
      <c r="H21" s="14"/>
    </row>
    <row r="22" customFormat="false" ht="15" hidden="false" customHeight="false" outlineLevel="0" collapsed="false">
      <c r="A22" s="1"/>
      <c r="B22" s="13" t="s">
        <v>177</v>
      </c>
      <c r="C22" s="13" t="s">
        <v>179</v>
      </c>
      <c r="D22" s="35" t="n">
        <f aca="false">F21</f>
        <v>46523</v>
      </c>
      <c r="E22" s="14" t="n">
        <v>3</v>
      </c>
      <c r="F22" s="35" t="n">
        <f aca="false">D22+E22</f>
        <v>46526</v>
      </c>
      <c r="G22" s="14" t="s">
        <v>161</v>
      </c>
      <c r="H22" s="14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</row>
    <row r="24" customFormat="false" ht="15" hidden="false" customHeight="false" outlineLevel="0" collapsed="false">
      <c r="A24" s="1"/>
      <c r="B24" s="1"/>
      <c r="C24" s="5" t="s">
        <v>180</v>
      </c>
      <c r="D24" s="1"/>
      <c r="E24" s="1"/>
      <c r="F24" s="36" t="n">
        <f aca="false">F22</f>
        <v>46526</v>
      </c>
      <c r="G24" s="1"/>
      <c r="H24" s="1"/>
    </row>
    <row r="25" customFormat="false" ht="15" hidden="false" customHeight="false" outlineLevel="0" collapsed="false">
      <c r="A25" s="1"/>
      <c r="B25" s="1"/>
      <c r="C25" s="5" t="s">
        <v>181</v>
      </c>
      <c r="D25" s="1"/>
      <c r="E25" s="1"/>
      <c r="F25" s="5" t="n">
        <f aca="false">F22-C4</f>
        <v>79</v>
      </c>
      <c r="G25" s="1"/>
      <c r="H25" s="1"/>
    </row>
    <row r="26" customFormat="false" ht="15" hidden="false" customHeight="false" outlineLevel="0" collapsed="false">
      <c r="A26" s="1"/>
      <c r="B26" s="1"/>
      <c r="C26" s="5" t="s">
        <v>182</v>
      </c>
      <c r="D26" s="1"/>
      <c r="E26" s="1"/>
      <c r="F26" s="37" t="n">
        <f aca="false">IFERROR(COUNTIF(G7:G22,"Done")/COUNTA(C7:C22),0)</f>
        <v>0</v>
      </c>
      <c r="G26" s="1"/>
      <c r="H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</row>
    <row r="28" customFormat="false" ht="15" hidden="false" customHeight="false" outlineLevel="0" collapsed="false">
      <c r="A28" s="1"/>
      <c r="B28" s="20" t="s">
        <v>183</v>
      </c>
      <c r="C28" s="1"/>
      <c r="D28" s="1"/>
      <c r="E28" s="1"/>
      <c r="F28" s="1"/>
      <c r="G28" s="1"/>
      <c r="H28" s="1"/>
    </row>
  </sheetData>
  <conditionalFormatting sqref="B7:H22">
    <cfRule type="expression" priority="2" aboveAverage="0" equalAverage="0" bottom="0" percent="0" rank="0" text="" dxfId="2">
      <formula>$G7="Done"</formula>
    </cfRule>
    <cfRule type="expression" priority="3" aboveAverage="0" equalAverage="0" bottom="0" percent="0" rank="0" text="" dxfId="3">
      <formula>$G7="In progress"</formula>
    </cfRule>
  </conditionalFormatting>
  <dataValidations count="1">
    <dataValidation allowBlank="false" errorStyle="stop" operator="between" showDropDown="false" showErrorMessage="false" showInputMessage="false" sqref="G7:G22" type="list">
      <formula1>Lists!$A$138:$A$141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8C91"/>
    <pageSetUpPr fitToPage="true"/>
  </sheetPr>
  <dimension ref="A1:G2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4"/>
    <col collapsed="false" customWidth="true" hidden="false" outlineLevel="0" max="5" min="4" style="0" width="16"/>
    <col collapsed="false" customWidth="true" hidden="false" outlineLevel="0" max="6" min="6" style="0" width="12"/>
    <col collapsed="false" customWidth="true" hidden="false" outlineLevel="0" max="7" min="7" style="0" width="16"/>
  </cols>
  <sheetData>
    <row r="1" customFormat="false" ht="19.7" hidden="false" customHeight="false" outlineLevel="0" collapsed="false">
      <c r="A1" s="1"/>
      <c r="B1" s="11" t="s">
        <v>184</v>
      </c>
      <c r="C1" s="1"/>
      <c r="D1" s="1"/>
      <c r="E1" s="1"/>
      <c r="F1" s="1"/>
      <c r="G1" s="1"/>
    </row>
    <row r="2" customFormat="false" ht="15" hidden="false" customHeight="false" outlineLevel="0" collapsed="false">
      <c r="A2" s="1"/>
      <c r="B2" s="3" t="s">
        <v>185</v>
      </c>
      <c r="C2" s="1"/>
      <c r="D2" s="1"/>
      <c r="E2" s="1"/>
      <c r="F2" s="1"/>
      <c r="G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</row>
    <row r="4" customFormat="false" ht="15" hidden="false" customHeight="false" outlineLevel="0" collapsed="false">
      <c r="A4" s="1"/>
      <c r="B4" s="5" t="s">
        <v>186</v>
      </c>
      <c r="C4" s="23" t="n">
        <f aca="false">Estimate!$C$33</f>
        <v>14025</v>
      </c>
      <c r="D4" s="1"/>
      <c r="E4" s="1"/>
      <c r="F4" s="1"/>
      <c r="G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</row>
    <row r="6" customFormat="false" ht="15" hidden="false" customHeight="false" outlineLevel="0" collapsed="false">
      <c r="A6" s="1"/>
      <c r="B6" s="12" t="s">
        <v>187</v>
      </c>
      <c r="C6" s="12" t="s">
        <v>188</v>
      </c>
      <c r="D6" s="12" t="s">
        <v>41</v>
      </c>
      <c r="E6" s="12" t="s">
        <v>189</v>
      </c>
      <c r="F6" s="12" t="s">
        <v>190</v>
      </c>
      <c r="G6" s="12" t="s">
        <v>191</v>
      </c>
    </row>
    <row r="7" customFormat="false" ht="15" hidden="false" customHeight="false" outlineLevel="0" collapsed="false">
      <c r="A7" s="1"/>
      <c r="B7" s="13" t="s">
        <v>192</v>
      </c>
      <c r="C7" s="38" t="n">
        <v>0.1</v>
      </c>
      <c r="D7" s="27" t="n">
        <f aca="false">C7*$C$4</f>
        <v>1402.5</v>
      </c>
      <c r="E7" s="28"/>
      <c r="F7" s="14" t="s">
        <v>58</v>
      </c>
      <c r="G7" s="27" t="n">
        <f aca="false">IF(F7="Yes",D7,0)</f>
        <v>0</v>
      </c>
    </row>
    <row r="8" customFormat="false" ht="15" hidden="false" customHeight="false" outlineLevel="0" collapsed="false">
      <c r="A8" s="1"/>
      <c r="B8" s="13" t="s">
        <v>193</v>
      </c>
      <c r="C8" s="38" t="n">
        <v>0.25</v>
      </c>
      <c r="D8" s="27" t="n">
        <f aca="false">C8*$C$4</f>
        <v>3506.25</v>
      </c>
      <c r="E8" s="28"/>
      <c r="F8" s="14" t="s">
        <v>58</v>
      </c>
      <c r="G8" s="27" t="n">
        <f aca="false">IF(F8="Yes",D8,0)</f>
        <v>0</v>
      </c>
    </row>
    <row r="9" customFormat="false" ht="15" hidden="false" customHeight="false" outlineLevel="0" collapsed="false">
      <c r="A9" s="1"/>
      <c r="B9" s="13" t="s">
        <v>194</v>
      </c>
      <c r="C9" s="38" t="n">
        <v>0.25</v>
      </c>
      <c r="D9" s="27" t="n">
        <f aca="false">C9*$C$4</f>
        <v>3506.25</v>
      </c>
      <c r="E9" s="28"/>
      <c r="F9" s="14" t="s">
        <v>58</v>
      </c>
      <c r="G9" s="27" t="n">
        <f aca="false">IF(F9="Yes",D9,0)</f>
        <v>0</v>
      </c>
    </row>
    <row r="10" customFormat="false" ht="15" hidden="false" customHeight="false" outlineLevel="0" collapsed="false">
      <c r="A10" s="1"/>
      <c r="B10" s="13" t="s">
        <v>195</v>
      </c>
      <c r="C10" s="38" t="n">
        <v>0.25</v>
      </c>
      <c r="D10" s="27" t="n">
        <f aca="false">C10*$C$4</f>
        <v>3506.25</v>
      </c>
      <c r="E10" s="28"/>
      <c r="F10" s="14" t="s">
        <v>58</v>
      </c>
      <c r="G10" s="27" t="n">
        <f aca="false">IF(F10="Yes",D10,0)</f>
        <v>0</v>
      </c>
    </row>
    <row r="11" customFormat="false" ht="15" hidden="false" customHeight="false" outlineLevel="0" collapsed="false">
      <c r="A11" s="1"/>
      <c r="B11" s="13" t="s">
        <v>196</v>
      </c>
      <c r="C11" s="38" t="n">
        <v>0.15</v>
      </c>
      <c r="D11" s="27" t="n">
        <f aca="false">C11*$C$4</f>
        <v>2103.75</v>
      </c>
      <c r="E11" s="28"/>
      <c r="F11" s="14" t="s">
        <v>58</v>
      </c>
      <c r="G11" s="27" t="n">
        <f aca="false">IF(F11="Yes",D11,0)</f>
        <v>0</v>
      </c>
    </row>
    <row r="12" customFormat="false" ht="15" hidden="false" customHeight="false" outlineLevel="0" collapsed="false">
      <c r="A12" s="1"/>
      <c r="B12" s="21" t="s">
        <v>117</v>
      </c>
      <c r="C12" s="39" t="n">
        <f aca="false">SUM(C7:C11)</f>
        <v>1</v>
      </c>
      <c r="D12" s="22" t="n">
        <f aca="false">SUM(D7:D11)</f>
        <v>14025</v>
      </c>
      <c r="E12" s="40"/>
      <c r="F12" s="40"/>
      <c r="G12" s="22" t="n">
        <f aca="false">SUM(G7:G11)</f>
        <v>0</v>
      </c>
    </row>
    <row r="13" customFormat="false" ht="15" hidden="false" customHeight="false" outlineLevel="0" collapsed="false">
      <c r="A13" s="1"/>
      <c r="B13" s="20" t="s">
        <v>197</v>
      </c>
      <c r="C13" s="1"/>
      <c r="D13" s="1"/>
      <c r="E13" s="1"/>
      <c r="F13" s="1"/>
      <c r="G13" s="1"/>
    </row>
    <row r="14" customFormat="false" ht="15" hidden="false" customHeight="false" outlineLevel="0" collapsed="false">
      <c r="A14" s="1"/>
      <c r="B14" s="5" t="s">
        <v>198</v>
      </c>
      <c r="C14" s="1"/>
      <c r="D14" s="29" t="n">
        <f aca="false">D12-G12</f>
        <v>14025</v>
      </c>
      <c r="E14" s="1"/>
      <c r="F14" s="1"/>
      <c r="G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</row>
    <row r="17" customFormat="false" ht="15" hidden="false" customHeight="false" outlineLevel="0" collapsed="false">
      <c r="A17" s="1"/>
      <c r="B17" s="4" t="s">
        <v>199</v>
      </c>
      <c r="C17" s="1"/>
      <c r="D17" s="1"/>
      <c r="E17" s="1"/>
      <c r="F17" s="1"/>
      <c r="G17" s="1"/>
    </row>
    <row r="18" customFormat="false" ht="15" hidden="false" customHeight="false" outlineLevel="0" collapsed="false">
      <c r="A18" s="1"/>
      <c r="B18" s="5" t="s">
        <v>97</v>
      </c>
      <c r="C18" s="41" t="n">
        <f aca="false">'Budget Tracker'!C6</f>
        <v>5400</v>
      </c>
      <c r="D18" s="1"/>
      <c r="E18" s="1"/>
      <c r="F18" s="1"/>
      <c r="G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</row>
    <row r="20" customFormat="false" ht="23.85" hidden="false" customHeight="false" outlineLevel="0" collapsed="false">
      <c r="A20" s="1"/>
      <c r="B20" s="12" t="s">
        <v>200</v>
      </c>
      <c r="C20" s="12" t="s">
        <v>201</v>
      </c>
      <c r="D20" s="12" t="s">
        <v>202</v>
      </c>
      <c r="E20" s="12" t="s">
        <v>203</v>
      </c>
      <c r="F20" s="12" t="s">
        <v>204</v>
      </c>
      <c r="G20" s="1"/>
    </row>
    <row r="21" customFormat="false" ht="15" hidden="false" customHeight="false" outlineLevel="0" collapsed="false">
      <c r="A21" s="1"/>
      <c r="B21" s="13" t="s">
        <v>205</v>
      </c>
      <c r="C21" s="42" t="n">
        <v>0.12</v>
      </c>
      <c r="D21" s="16" t="n">
        <v>60</v>
      </c>
      <c r="E21" s="27" t="n">
        <f aca="false">IFERROR(IF(C21=0,$C$18/D21,PMT(C21/12,D21,-$C$18)),0)</f>
        <v>120.12001749847</v>
      </c>
      <c r="F21" s="27" t="n">
        <f aca="false">IFERROR(E21*D21-$C$18,0)</f>
        <v>1807.20104990817</v>
      </c>
      <c r="G21" s="1"/>
    </row>
    <row r="22" customFormat="false" ht="15" hidden="false" customHeight="false" outlineLevel="0" collapsed="false">
      <c r="A22" s="1"/>
      <c r="B22" s="13" t="s">
        <v>206</v>
      </c>
      <c r="C22" s="42" t="n">
        <v>0.085</v>
      </c>
      <c r="D22" s="16" t="n">
        <v>120</v>
      </c>
      <c r="E22" s="27" t="n">
        <f aca="false">IFERROR(IF(C22=0,$C$18/D22,PMT(C22/12,D22,-$C$18)),0)</f>
        <v>66.952271992236</v>
      </c>
      <c r="F22" s="27" t="n">
        <f aca="false">IFERROR(E22*D22-$C$18,0)</f>
        <v>2634.27263906832</v>
      </c>
      <c r="G22" s="1"/>
    </row>
    <row r="23" customFormat="false" ht="15" hidden="false" customHeight="false" outlineLevel="0" collapsed="false">
      <c r="A23" s="1"/>
      <c r="B23" s="13" t="s">
        <v>207</v>
      </c>
      <c r="C23" s="42" t="n">
        <v>0</v>
      </c>
      <c r="D23" s="16" t="n">
        <v>18</v>
      </c>
      <c r="E23" s="27" t="n">
        <f aca="false">IFERROR(IF(C23=0,$C$18/D23,PMT(C23/12,D23,-$C$18)),0)</f>
        <v>300</v>
      </c>
      <c r="F23" s="27" t="n">
        <f aca="false">IFERROR(E23*D23-$C$18,0)</f>
        <v>0</v>
      </c>
      <c r="G23" s="1"/>
    </row>
    <row r="24" customFormat="false" ht="15" hidden="false" customHeight="false" outlineLevel="0" collapsed="false">
      <c r="A24" s="1"/>
      <c r="B24" s="13" t="s">
        <v>208</v>
      </c>
      <c r="C24" s="42" t="n">
        <v>0.0999</v>
      </c>
      <c r="D24" s="16" t="n">
        <v>84</v>
      </c>
      <c r="E24" s="27" t="n">
        <f aca="false">IFERROR(IF(C24=0,$C$18/D24,PMT(C24/12,D24,-$C$18)),0)</f>
        <v>89.6184946529152</v>
      </c>
      <c r="F24" s="27" t="n">
        <f aca="false">IFERROR(E24*D24-$C$18,0)</f>
        <v>2127.95355084488</v>
      </c>
      <c r="G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</row>
    <row r="26" customFormat="false" ht="25.5" hidden="false" customHeight="true" outlineLevel="0" collapsed="false">
      <c r="A26" s="1"/>
      <c r="B26" s="10" t="s">
        <v>209</v>
      </c>
      <c r="C26" s="10"/>
      <c r="D26" s="10"/>
      <c r="E26" s="10"/>
      <c r="F26" s="10"/>
      <c r="G26" s="10"/>
    </row>
  </sheetData>
  <mergeCells count="1">
    <mergeCell ref="B26:G26"/>
  </mergeCells>
  <conditionalFormatting sqref="C12">
    <cfRule type="expression" priority="2" aboveAverage="0" equalAverage="0" bottom="0" percent="0" rank="0" text="" dxfId="1">
      <formula>ROUND(C12,4)&lt;&gt;1</formula>
    </cfRule>
  </conditionalFormatting>
  <dataValidations count="1">
    <dataValidation allowBlank="false" errorStyle="stop" operator="between" showDropDown="false" showErrorMessage="false" showInputMessage="false" sqref="F7:F11" type="list">
      <formula1>Lists!$A$133:$A$134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5E8C91"/>
    <pageSetUpPr fitToPage="tru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22"/>
    <col collapsed="false" customWidth="true" hidden="false" outlineLevel="0" max="4" min="4" style="0" width="8"/>
    <col collapsed="false" customWidth="true" hidden="false" outlineLevel="0" max="6" min="5" style="0" width="14"/>
    <col collapsed="false" customWidth="true" hidden="false" outlineLevel="0" max="7" min="7" style="0" width="26"/>
    <col collapsed="false" customWidth="true" hidden="false" outlineLevel="0" max="8" min="8" style="0" width="16"/>
    <col collapsed="false" customWidth="true" hidden="false" outlineLevel="0" max="9" min="9" style="0" width="14"/>
  </cols>
  <sheetData>
    <row r="1" customFormat="false" ht="19.7" hidden="false" customHeight="false" outlineLevel="0" collapsed="false">
      <c r="A1" s="1"/>
      <c r="B1" s="11" t="s">
        <v>210</v>
      </c>
      <c r="C1" s="1"/>
      <c r="D1" s="1"/>
      <c r="E1" s="1"/>
      <c r="F1" s="1"/>
      <c r="G1" s="1"/>
      <c r="H1" s="1"/>
      <c r="I1" s="1"/>
    </row>
    <row r="2" customFormat="false" ht="15" hidden="false" customHeight="false" outlineLevel="0" collapsed="false">
      <c r="A2" s="1"/>
      <c r="B2" s="3" t="s">
        <v>211</v>
      </c>
      <c r="C2" s="1"/>
      <c r="D2" s="1"/>
      <c r="E2" s="1"/>
      <c r="F2" s="1"/>
      <c r="G2" s="1"/>
      <c r="H2" s="1"/>
      <c r="I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  <c r="G3" s="1"/>
      <c r="H3" s="1"/>
      <c r="I3" s="1"/>
    </row>
    <row r="4" customFormat="false" ht="15" hidden="false" customHeight="false" outlineLevel="0" collapsed="false">
      <c r="A4" s="1"/>
      <c r="B4" s="12" t="s">
        <v>212</v>
      </c>
      <c r="C4" s="12" t="s">
        <v>99</v>
      </c>
      <c r="D4" s="12" t="s">
        <v>213</v>
      </c>
      <c r="E4" s="12" t="s">
        <v>214</v>
      </c>
      <c r="F4" s="12" t="s">
        <v>117</v>
      </c>
      <c r="G4" s="12" t="s">
        <v>215</v>
      </c>
      <c r="H4" s="12" t="s">
        <v>216</v>
      </c>
      <c r="I4" s="12" t="s">
        <v>158</v>
      </c>
    </row>
    <row r="5" customFormat="false" ht="15" hidden="false" customHeight="false" outlineLevel="0" collapsed="false">
      <c r="A5" s="1"/>
      <c r="B5" s="14" t="s">
        <v>217</v>
      </c>
      <c r="C5" s="14" t="s">
        <v>59</v>
      </c>
      <c r="D5" s="16" t="n">
        <v>1</v>
      </c>
      <c r="E5" s="23" t="n">
        <v>650</v>
      </c>
      <c r="F5" s="27" t="n">
        <f aca="false">IF(D5="","",D5*E5)</f>
        <v>650</v>
      </c>
      <c r="G5" s="43" t="s">
        <v>218</v>
      </c>
      <c r="H5" s="28"/>
      <c r="I5" s="14" t="s">
        <v>219</v>
      </c>
    </row>
    <row r="6" customFormat="false" ht="15" hidden="false" customHeight="false" outlineLevel="0" collapsed="false">
      <c r="A6" s="1"/>
      <c r="B6" s="14" t="s">
        <v>220</v>
      </c>
      <c r="C6" s="14" t="s">
        <v>59</v>
      </c>
      <c r="D6" s="16" t="n">
        <v>1</v>
      </c>
      <c r="E6" s="23" t="n">
        <v>300</v>
      </c>
      <c r="F6" s="27" t="n">
        <f aca="false">IF(D6="","",D6*E6)</f>
        <v>300</v>
      </c>
      <c r="G6" s="43" t="s">
        <v>221</v>
      </c>
      <c r="H6" s="28"/>
      <c r="I6" s="14" t="s">
        <v>219</v>
      </c>
    </row>
    <row r="7" customFormat="false" ht="15" hidden="false" customHeight="false" outlineLevel="0" collapsed="false">
      <c r="A7" s="1"/>
      <c r="B7" s="14" t="s">
        <v>222</v>
      </c>
      <c r="C7" s="14" t="s">
        <v>83</v>
      </c>
      <c r="D7" s="16" t="n">
        <v>1</v>
      </c>
      <c r="E7" s="23" t="n">
        <v>150</v>
      </c>
      <c r="F7" s="27" t="n">
        <f aca="false">IF(D7="","",D7*E7)</f>
        <v>150</v>
      </c>
      <c r="G7" s="43" t="s">
        <v>223</v>
      </c>
      <c r="H7" s="28"/>
      <c r="I7" s="14" t="s">
        <v>219</v>
      </c>
    </row>
    <row r="8" customFormat="false" ht="15" hidden="false" customHeight="false" outlineLevel="0" collapsed="false">
      <c r="A8" s="1"/>
      <c r="B8" s="14" t="s">
        <v>61</v>
      </c>
      <c r="C8" s="14" t="s">
        <v>83</v>
      </c>
      <c r="D8" s="16" t="n">
        <v>1</v>
      </c>
      <c r="E8" s="23" t="n">
        <v>300</v>
      </c>
      <c r="F8" s="27" t="n">
        <f aca="false">IF(D8="","",D8*E8)</f>
        <v>300</v>
      </c>
      <c r="G8" s="43" t="s">
        <v>224</v>
      </c>
      <c r="H8" s="28"/>
      <c r="I8" s="14" t="s">
        <v>219</v>
      </c>
    </row>
    <row r="9" customFormat="false" ht="15" hidden="false" customHeight="false" outlineLevel="0" collapsed="false">
      <c r="A9" s="1"/>
      <c r="B9" s="14" t="s">
        <v>225</v>
      </c>
      <c r="C9" s="14" t="s">
        <v>83</v>
      </c>
      <c r="D9" s="16" t="n">
        <v>1</v>
      </c>
      <c r="E9" s="23" t="n">
        <v>250</v>
      </c>
      <c r="F9" s="27" t="n">
        <f aca="false">IF(D9="","",D9*E9)</f>
        <v>250</v>
      </c>
      <c r="G9" s="43" t="s">
        <v>226</v>
      </c>
      <c r="H9" s="28"/>
      <c r="I9" s="14" t="s">
        <v>219</v>
      </c>
    </row>
    <row r="10" customFormat="false" ht="15" hidden="false" customHeight="false" outlineLevel="0" collapsed="false">
      <c r="A10" s="1"/>
      <c r="B10" s="14" t="s">
        <v>227</v>
      </c>
      <c r="C10" s="14" t="s">
        <v>82</v>
      </c>
      <c r="D10" s="16" t="n">
        <v>44</v>
      </c>
      <c r="E10" s="23" t="n">
        <v>4</v>
      </c>
      <c r="F10" s="27" t="n">
        <f aca="false">IF(D10="","",D10*E10)</f>
        <v>176</v>
      </c>
      <c r="G10" s="43" t="s">
        <v>228</v>
      </c>
      <c r="H10" s="28"/>
      <c r="I10" s="14" t="s">
        <v>219</v>
      </c>
    </row>
    <row r="11" customFormat="false" ht="15" hidden="false" customHeight="false" outlineLevel="0" collapsed="false">
      <c r="A11" s="1"/>
      <c r="B11" s="14" t="s">
        <v>229</v>
      </c>
      <c r="C11" s="14" t="s">
        <v>82</v>
      </c>
      <c r="D11" s="16" t="n">
        <v>1</v>
      </c>
      <c r="E11" s="23" t="n">
        <v>120</v>
      </c>
      <c r="F11" s="27" t="n">
        <f aca="false">IF(D11="","",D11*E11)</f>
        <v>120</v>
      </c>
      <c r="G11" s="43" t="s">
        <v>230</v>
      </c>
      <c r="H11" s="28"/>
      <c r="I11" s="14" t="s">
        <v>219</v>
      </c>
    </row>
    <row r="12" customFormat="false" ht="15" hidden="false" customHeight="false" outlineLevel="0" collapsed="false">
      <c r="A12" s="1"/>
      <c r="B12" s="14" t="s">
        <v>231</v>
      </c>
      <c r="C12" s="14" t="s">
        <v>84</v>
      </c>
      <c r="D12" s="16" t="n">
        <v>1</v>
      </c>
      <c r="E12" s="23" t="n">
        <v>150</v>
      </c>
      <c r="F12" s="27" t="n">
        <f aca="false">IF(D12="","",D12*E12)</f>
        <v>150</v>
      </c>
      <c r="G12" s="43" t="s">
        <v>232</v>
      </c>
      <c r="H12" s="28"/>
      <c r="I12" s="14" t="s">
        <v>219</v>
      </c>
    </row>
    <row r="13" customFormat="false" ht="15" hidden="false" customHeight="false" outlineLevel="0" collapsed="false">
      <c r="A13" s="1"/>
      <c r="B13" s="14" t="s">
        <v>233</v>
      </c>
      <c r="C13" s="14" t="s">
        <v>84</v>
      </c>
      <c r="D13" s="16" t="n">
        <v>1</v>
      </c>
      <c r="E13" s="23" t="n">
        <v>150</v>
      </c>
      <c r="F13" s="27" t="n">
        <f aca="false">IF(D13="","",D13*E13)</f>
        <v>150</v>
      </c>
      <c r="G13" s="43" t="s">
        <v>234</v>
      </c>
      <c r="H13" s="28"/>
      <c r="I13" s="14" t="s">
        <v>219</v>
      </c>
    </row>
    <row r="14" customFormat="false" ht="15" hidden="false" customHeight="false" outlineLevel="0" collapsed="false">
      <c r="A14" s="1"/>
      <c r="B14" s="14" t="s">
        <v>235</v>
      </c>
      <c r="C14" s="14" t="s">
        <v>84</v>
      </c>
      <c r="D14" s="16" t="n">
        <v>1</v>
      </c>
      <c r="E14" s="23" t="n">
        <v>150</v>
      </c>
      <c r="F14" s="27" t="n">
        <f aca="false">IF(D14="","",D14*E14)</f>
        <v>150</v>
      </c>
      <c r="G14" s="43" t="s">
        <v>236</v>
      </c>
      <c r="H14" s="28"/>
      <c r="I14" s="14" t="s">
        <v>219</v>
      </c>
    </row>
    <row r="15" customFormat="false" ht="15" hidden="false" customHeight="false" outlineLevel="0" collapsed="false">
      <c r="A15" s="1"/>
      <c r="B15" s="14" t="s">
        <v>237</v>
      </c>
      <c r="C15" s="14" t="s">
        <v>52</v>
      </c>
      <c r="D15" s="16" t="n">
        <v>1</v>
      </c>
      <c r="E15" s="23" t="n">
        <v>500</v>
      </c>
      <c r="F15" s="27" t="n">
        <f aca="false">IF(D15="","",D15*E15)</f>
        <v>500</v>
      </c>
      <c r="G15" s="43" t="s">
        <v>238</v>
      </c>
      <c r="H15" s="28"/>
      <c r="I15" s="14" t="s">
        <v>219</v>
      </c>
    </row>
    <row r="16" customFormat="false" ht="15" hidden="false" customHeight="false" outlineLevel="0" collapsed="false">
      <c r="A16" s="1"/>
      <c r="B16" s="14" t="s">
        <v>239</v>
      </c>
      <c r="C16" s="14" t="s">
        <v>84</v>
      </c>
      <c r="D16" s="16" t="n">
        <v>2</v>
      </c>
      <c r="E16" s="23" t="n">
        <v>40</v>
      </c>
      <c r="F16" s="27" t="n">
        <f aca="false">IF(D16="","",D16*E16)</f>
        <v>80</v>
      </c>
      <c r="G16" s="43" t="s">
        <v>240</v>
      </c>
      <c r="H16" s="28"/>
      <c r="I16" s="14" t="s">
        <v>219</v>
      </c>
    </row>
    <row r="17" customFormat="false" ht="15" hidden="false" customHeight="false" outlineLevel="0" collapsed="false">
      <c r="A17" s="1"/>
      <c r="B17" s="14" t="s">
        <v>241</v>
      </c>
      <c r="C17" s="14" t="s">
        <v>84</v>
      </c>
      <c r="D17" s="16" t="n">
        <v>1</v>
      </c>
      <c r="E17" s="23" t="n">
        <v>100</v>
      </c>
      <c r="F17" s="27" t="n">
        <f aca="false">IF(D17="","",D17*E17)</f>
        <v>100</v>
      </c>
      <c r="G17" s="43" t="s">
        <v>242</v>
      </c>
      <c r="H17" s="28"/>
      <c r="I17" s="14" t="s">
        <v>219</v>
      </c>
    </row>
    <row r="18" customFormat="false" ht="15" hidden="false" customHeight="false" outlineLevel="0" collapsed="false">
      <c r="A18" s="1"/>
      <c r="B18" s="14" t="s">
        <v>243</v>
      </c>
      <c r="C18" s="14" t="s">
        <v>81</v>
      </c>
      <c r="D18" s="16" t="n">
        <v>2</v>
      </c>
      <c r="E18" s="23" t="n">
        <v>45</v>
      </c>
      <c r="F18" s="27" t="n">
        <f aca="false">IF(D18="","",D18*E18)</f>
        <v>90</v>
      </c>
      <c r="G18" s="43" t="s">
        <v>244</v>
      </c>
      <c r="H18" s="28"/>
      <c r="I18" s="14" t="s">
        <v>219</v>
      </c>
    </row>
    <row r="19" customFormat="false" ht="15" hidden="false" customHeight="false" outlineLevel="0" collapsed="false">
      <c r="A19" s="1"/>
      <c r="B19" s="14"/>
      <c r="C19" s="14"/>
      <c r="D19" s="16"/>
      <c r="E19" s="23"/>
      <c r="F19" s="27" t="str">
        <f aca="false">IF(D19="","",D19*E19)</f>
        <v/>
      </c>
      <c r="G19" s="44"/>
      <c r="H19" s="28"/>
      <c r="I19" s="14"/>
    </row>
    <row r="20" customFormat="false" ht="15" hidden="false" customHeight="false" outlineLevel="0" collapsed="false">
      <c r="A20" s="1"/>
      <c r="B20" s="14"/>
      <c r="C20" s="14"/>
      <c r="D20" s="16"/>
      <c r="E20" s="23"/>
      <c r="F20" s="27" t="str">
        <f aca="false">IF(D20="","",D20*E20)</f>
        <v/>
      </c>
      <c r="G20" s="44"/>
      <c r="H20" s="28"/>
      <c r="I20" s="14"/>
    </row>
    <row r="21" customFormat="false" ht="15" hidden="false" customHeight="false" outlineLevel="0" collapsed="false">
      <c r="A21" s="1"/>
      <c r="B21" s="14"/>
      <c r="C21" s="14"/>
      <c r="D21" s="16"/>
      <c r="E21" s="23"/>
      <c r="F21" s="27" t="str">
        <f aca="false">IF(D21="","",D21*E21)</f>
        <v/>
      </c>
      <c r="G21" s="44"/>
      <c r="H21" s="28"/>
      <c r="I21" s="14"/>
    </row>
    <row r="22" customFormat="false" ht="15" hidden="false" customHeight="false" outlineLevel="0" collapsed="false">
      <c r="A22" s="1"/>
      <c r="B22" s="14"/>
      <c r="C22" s="14"/>
      <c r="D22" s="16"/>
      <c r="E22" s="23"/>
      <c r="F22" s="27" t="str">
        <f aca="false">IF(D22="","",D22*E22)</f>
        <v/>
      </c>
      <c r="G22" s="44"/>
      <c r="H22" s="28"/>
      <c r="I22" s="14"/>
    </row>
    <row r="23" customFormat="false" ht="15" hidden="false" customHeight="false" outlineLevel="0" collapsed="false">
      <c r="A23" s="1"/>
      <c r="B23" s="14"/>
      <c r="C23" s="14"/>
      <c r="D23" s="16"/>
      <c r="E23" s="23"/>
      <c r="F23" s="27" t="str">
        <f aca="false">IF(D23="","",D23*E23)</f>
        <v/>
      </c>
      <c r="G23" s="44"/>
      <c r="H23" s="28"/>
      <c r="I23" s="14"/>
    </row>
    <row r="24" customFormat="false" ht="15" hidden="false" customHeight="false" outlineLevel="0" collapsed="false">
      <c r="A24" s="1"/>
      <c r="B24" s="14"/>
      <c r="C24" s="14"/>
      <c r="D24" s="16"/>
      <c r="E24" s="23"/>
      <c r="F24" s="27" t="str">
        <f aca="false">IF(D24="","",D24*E24)</f>
        <v/>
      </c>
      <c r="G24" s="44"/>
      <c r="H24" s="28"/>
      <c r="I24" s="14"/>
    </row>
    <row r="25" customFormat="false" ht="15" hidden="false" customHeight="false" outlineLevel="0" collapsed="false">
      <c r="A25" s="1"/>
      <c r="B25" s="14"/>
      <c r="C25" s="14"/>
      <c r="D25" s="16"/>
      <c r="E25" s="23"/>
      <c r="F25" s="27" t="str">
        <f aca="false">IF(D25="","",D25*E25)</f>
        <v/>
      </c>
      <c r="G25" s="44"/>
      <c r="H25" s="28"/>
      <c r="I25" s="14"/>
    </row>
    <row r="26" customFormat="false" ht="15" hidden="false" customHeight="false" outlineLevel="0" collapsed="false">
      <c r="A26" s="1"/>
      <c r="B26" s="14"/>
      <c r="C26" s="14"/>
      <c r="D26" s="16"/>
      <c r="E26" s="23"/>
      <c r="F26" s="27" t="str">
        <f aca="false">IF(D26="","",D26*E26)</f>
        <v/>
      </c>
      <c r="G26" s="44"/>
      <c r="H26" s="28"/>
      <c r="I26" s="14"/>
    </row>
    <row r="27" customFormat="false" ht="15" hidden="false" customHeight="false" outlineLevel="0" collapsed="false">
      <c r="A27" s="1"/>
      <c r="B27" s="14"/>
      <c r="C27" s="14"/>
      <c r="D27" s="16"/>
      <c r="E27" s="23"/>
      <c r="F27" s="27" t="str">
        <f aca="false">IF(D27="","",D27*E27)</f>
        <v/>
      </c>
      <c r="G27" s="44"/>
      <c r="H27" s="28"/>
      <c r="I27" s="14"/>
    </row>
    <row r="28" customFormat="false" ht="15" hidden="false" customHeight="false" outlineLevel="0" collapsed="false">
      <c r="A28" s="1"/>
      <c r="B28" s="14"/>
      <c r="C28" s="14"/>
      <c r="D28" s="16"/>
      <c r="E28" s="23"/>
      <c r="F28" s="27" t="str">
        <f aca="false">IF(D28="","",D28*E28)</f>
        <v/>
      </c>
      <c r="G28" s="44"/>
      <c r="H28" s="28"/>
      <c r="I28" s="14"/>
    </row>
    <row r="29" customFormat="false" ht="15" hidden="false" customHeight="false" outlineLevel="0" collapsed="false">
      <c r="A29" s="1"/>
      <c r="B29" s="45" t="s">
        <v>245</v>
      </c>
      <c r="C29" s="46"/>
      <c r="D29" s="46"/>
      <c r="E29" s="46"/>
      <c r="F29" s="47" t="n">
        <f aca="false">SUM(F5:F28)</f>
        <v>3166</v>
      </c>
      <c r="G29" s="46"/>
      <c r="H29" s="46"/>
      <c r="I29" s="46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</row>
    <row r="31" customFormat="false" ht="15" hidden="false" customHeight="false" outlineLevel="0" collapsed="false">
      <c r="A31" s="1"/>
      <c r="B31" s="48" t="s">
        <v>246</v>
      </c>
      <c r="C31" s="48"/>
      <c r="D31" s="48"/>
      <c r="E31" s="48"/>
      <c r="F31" s="48"/>
      <c r="G31" s="48"/>
      <c r="H31" s="48"/>
      <c r="I31" s="48"/>
    </row>
  </sheetData>
  <mergeCells count="1">
    <mergeCell ref="B31:I31"/>
  </mergeCells>
  <dataValidations count="2">
    <dataValidation allowBlank="false" errorStyle="stop" operator="between" showDropDown="false" showErrorMessage="false" showInputMessage="false" sqref="C5:C28" type="list">
      <formula1>Lists!$A$145:$A$151</formula1>
      <formula2>0</formula2>
    </dataValidation>
    <dataValidation allowBlank="false" errorStyle="stop" operator="between" showDropDown="false" showErrorMessage="false" showInputMessage="false" sqref="I5:I28" type="list">
      <formula1>"Need to order,Ordered,Delivered,Installed"</formula1>
      <formula2>0</formula2>
    </dataValidation>
  </dataValidations>
  <hyperlinks>
    <hyperlink ref="G5" r:id="rId1" display="Shop vanities at Lowe's"/>
    <hyperlink ref="G6" r:id="rId2" display="Shop vanity tops at Lowe's"/>
    <hyperlink ref="G7" r:id="rId3" display="Shop faucets on Amazon"/>
    <hyperlink ref="G8" r:id="rId4" display="Shop toilets at Lowe's"/>
    <hyperlink ref="G9" r:id="rId5" display="Shop shower faucets at Lowe's"/>
    <hyperlink ref="G10" r:id="rId6" display="Shop tile at Lowe's"/>
    <hyperlink ref="G11" r:id="rId7" display="Shop setting materials at Lowe's"/>
    <hyperlink ref="G12" r:id="rId8" display="Shop exhaust fans at Lowe's"/>
    <hyperlink ref="G13" r:id="rId9" display="Shop vanity lights at Lowe's"/>
    <hyperlink ref="G14" r:id="rId10" display="Shop mirrors at Lowe's"/>
    <hyperlink ref="G15" r:id="rId11" display="Shop shower doors at Lowe's"/>
    <hyperlink ref="G16" r:id="rId12" display="Shop grab bars at Lowe's"/>
    <hyperlink ref="G17" r:id="rId13" display="Shop bath hardware at Lowe's"/>
    <hyperlink ref="G18" r:id="rId14" display="Shop paint at Lowe'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D1CE"/>
    <pageSetUpPr fitToPage="true"/>
  </sheetPr>
  <dimension ref="A1:F1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7" min="2" style="0" width="12"/>
  </cols>
  <sheetData>
    <row r="1" customFormat="false" ht="19.7" hidden="false" customHeight="false" outlineLevel="0" collapsed="false">
      <c r="A1" s="11" t="s">
        <v>247</v>
      </c>
      <c r="B1" s="1"/>
      <c r="C1" s="1"/>
      <c r="D1" s="1"/>
      <c r="E1" s="1"/>
      <c r="F1" s="1"/>
    </row>
    <row r="2" customFormat="false" ht="15" hidden="false" customHeight="false" outlineLevel="0" collapsed="false">
      <c r="A2" s="3" t="s">
        <v>248</v>
      </c>
      <c r="B2" s="1"/>
      <c r="C2" s="1"/>
      <c r="D2" s="1"/>
      <c r="E2" s="1"/>
      <c r="F2" s="1"/>
    </row>
    <row r="3" customFormat="false" ht="15" hidden="false" customHeight="false" outlineLevel="0" collapsed="false">
      <c r="A3" s="1"/>
      <c r="B3" s="1"/>
      <c r="C3" s="1"/>
      <c r="D3" s="1"/>
      <c r="E3" s="1"/>
      <c r="F3" s="1"/>
    </row>
    <row r="4" customFormat="false" ht="15" hidden="false" customHeight="false" outlineLevel="0" collapsed="false">
      <c r="A4" s="25" t="s">
        <v>249</v>
      </c>
      <c r="B4" s="1"/>
      <c r="C4" s="1"/>
      <c r="D4" s="1"/>
      <c r="E4" s="1"/>
      <c r="F4" s="1"/>
    </row>
    <row r="5" customFormat="false" ht="15" hidden="false" customHeight="false" outlineLevel="0" collapsed="false">
      <c r="A5" s="12" t="s">
        <v>249</v>
      </c>
      <c r="B5" s="12" t="s">
        <v>250</v>
      </c>
      <c r="C5" s="12" t="s">
        <v>251</v>
      </c>
      <c r="D5" s="12" t="s">
        <v>252</v>
      </c>
      <c r="E5" s="12" t="s">
        <v>253</v>
      </c>
      <c r="F5" s="12" t="s">
        <v>116</v>
      </c>
    </row>
    <row r="6" customFormat="false" ht="15" hidden="false" customHeight="false" outlineLevel="0" collapsed="false">
      <c r="A6" s="13" t="s">
        <v>254</v>
      </c>
      <c r="B6" s="49" t="n">
        <v>1500</v>
      </c>
      <c r="C6" s="49" t="n">
        <v>15</v>
      </c>
      <c r="D6" s="49" t="n">
        <v>400</v>
      </c>
      <c r="E6" s="49" t="n">
        <v>0</v>
      </c>
      <c r="F6" s="50" t="n">
        <v>0.1</v>
      </c>
    </row>
    <row r="7" customFormat="false" ht="15" hidden="false" customHeight="false" outlineLevel="0" collapsed="false">
      <c r="A7" s="13" t="s">
        <v>48</v>
      </c>
      <c r="B7" s="49" t="n">
        <v>3000</v>
      </c>
      <c r="C7" s="49" t="n">
        <v>45</v>
      </c>
      <c r="D7" s="49" t="n">
        <v>1200</v>
      </c>
      <c r="E7" s="49" t="n">
        <v>8</v>
      </c>
      <c r="F7" s="50" t="n">
        <v>0.1</v>
      </c>
    </row>
    <row r="8" customFormat="false" ht="15" hidden="false" customHeight="false" outlineLevel="0" collapsed="false">
      <c r="A8" s="13" t="s">
        <v>255</v>
      </c>
      <c r="B8" s="49" t="n">
        <v>5000</v>
      </c>
      <c r="C8" s="49" t="n">
        <v>70</v>
      </c>
      <c r="D8" s="49" t="n">
        <v>2000</v>
      </c>
      <c r="E8" s="49" t="n">
        <v>12</v>
      </c>
      <c r="F8" s="50" t="n">
        <v>0.15</v>
      </c>
    </row>
    <row r="9" customFormat="false" ht="15" hidden="false" customHeight="false" outlineLevel="0" collapsed="false">
      <c r="A9" s="1"/>
      <c r="B9" s="1"/>
      <c r="C9" s="1"/>
      <c r="D9" s="1"/>
      <c r="E9" s="1"/>
      <c r="F9" s="1"/>
    </row>
    <row r="10" customFormat="false" ht="15" hidden="false" customHeight="false" outlineLevel="0" collapsed="false">
      <c r="A10" s="25" t="s">
        <v>177</v>
      </c>
      <c r="B10" s="1"/>
      <c r="C10" s="1"/>
      <c r="D10" s="1"/>
      <c r="E10" s="1"/>
      <c r="F10" s="1"/>
    </row>
    <row r="11" customFormat="false" ht="23.85" hidden="false" customHeight="false" outlineLevel="0" collapsed="false">
      <c r="A11" s="12" t="s">
        <v>50</v>
      </c>
      <c r="B11" s="12" t="s">
        <v>256</v>
      </c>
      <c r="C11" s="12" t="s">
        <v>257</v>
      </c>
      <c r="D11" s="12" t="s">
        <v>258</v>
      </c>
      <c r="E11" s="1"/>
      <c r="F11" s="1"/>
    </row>
    <row r="12" customFormat="false" ht="15" hidden="false" customHeight="false" outlineLevel="0" collapsed="false">
      <c r="A12" s="13" t="s">
        <v>259</v>
      </c>
      <c r="B12" s="51" t="n">
        <v>0.8</v>
      </c>
      <c r="C12" s="51" t="n">
        <v>18</v>
      </c>
      <c r="D12" s="51" t="n">
        <v>600</v>
      </c>
      <c r="E12" s="1"/>
      <c r="F12" s="1"/>
    </row>
    <row r="13" customFormat="false" ht="15" hidden="false" customHeight="false" outlineLevel="0" collapsed="false">
      <c r="A13" s="13" t="s">
        <v>51</v>
      </c>
      <c r="B13" s="51" t="n">
        <v>1</v>
      </c>
      <c r="C13" s="51" t="n">
        <v>25</v>
      </c>
      <c r="D13" s="51" t="n">
        <v>1500</v>
      </c>
      <c r="E13" s="1"/>
      <c r="F13" s="1"/>
    </row>
    <row r="14" customFormat="false" ht="15" hidden="false" customHeight="false" outlineLevel="0" collapsed="false">
      <c r="A14" s="13" t="s">
        <v>260</v>
      </c>
      <c r="B14" s="51" t="n">
        <v>1.5</v>
      </c>
      <c r="C14" s="51" t="n">
        <v>40</v>
      </c>
      <c r="D14" s="51" t="n">
        <v>4000</v>
      </c>
      <c r="E14" s="1"/>
      <c r="F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</row>
    <row r="16" customFormat="false" ht="15" hidden="false" customHeight="false" outlineLevel="0" collapsed="false">
      <c r="A16" s="25" t="s">
        <v>261</v>
      </c>
      <c r="B16" s="1"/>
      <c r="C16" s="1"/>
      <c r="D16" s="1"/>
      <c r="E16" s="1"/>
      <c r="F16" s="1"/>
    </row>
    <row r="17" customFormat="false" ht="15" hidden="false" customHeight="false" outlineLevel="0" collapsed="false">
      <c r="A17" s="12" t="s">
        <v>52</v>
      </c>
      <c r="B17" s="12" t="s">
        <v>262</v>
      </c>
      <c r="C17" s="1"/>
      <c r="D17" s="1"/>
      <c r="E17" s="1"/>
      <c r="F17" s="1"/>
    </row>
    <row r="18" customFormat="false" ht="15" hidden="false" customHeight="false" outlineLevel="0" collapsed="false">
      <c r="A18" s="13" t="s">
        <v>263</v>
      </c>
      <c r="B18" s="51" t="n">
        <v>0</v>
      </c>
      <c r="C18" s="1"/>
      <c r="D18" s="1"/>
      <c r="E18" s="1"/>
      <c r="F18" s="1"/>
    </row>
    <row r="19" customFormat="false" ht="15" hidden="false" customHeight="false" outlineLevel="0" collapsed="false">
      <c r="A19" s="13" t="s">
        <v>53</v>
      </c>
      <c r="B19" s="51" t="n">
        <v>2800</v>
      </c>
      <c r="C19" s="1"/>
      <c r="D19" s="1"/>
      <c r="E19" s="1"/>
      <c r="F19" s="1"/>
    </row>
    <row r="20" customFormat="false" ht="15" hidden="false" customHeight="false" outlineLevel="0" collapsed="false">
      <c r="A20" s="13" t="s">
        <v>264</v>
      </c>
      <c r="B20" s="51" t="n">
        <v>3500</v>
      </c>
      <c r="C20" s="1"/>
      <c r="D20" s="1"/>
      <c r="E20" s="1"/>
      <c r="F20" s="1"/>
    </row>
    <row r="21" customFormat="false" ht="15" hidden="false" customHeight="false" outlineLevel="0" collapsed="false">
      <c r="A21" s="13" t="s">
        <v>265</v>
      </c>
      <c r="B21" s="51" t="n">
        <v>7500</v>
      </c>
      <c r="C21" s="1"/>
      <c r="D21" s="1"/>
      <c r="E21" s="1"/>
      <c r="F21" s="1"/>
    </row>
    <row r="22" customFormat="false" ht="15" hidden="false" customHeight="false" outlineLevel="0" collapsed="false">
      <c r="A22" s="13" t="s">
        <v>266</v>
      </c>
      <c r="B22" s="51" t="n">
        <v>11000</v>
      </c>
      <c r="C22" s="1"/>
      <c r="D22" s="1"/>
      <c r="E22" s="1"/>
      <c r="F22" s="1"/>
    </row>
    <row r="23" customFormat="false" ht="15" hidden="false" customHeight="false" outlineLevel="0" collapsed="false">
      <c r="A23" s="13" t="s">
        <v>267</v>
      </c>
      <c r="B23" s="51" t="n">
        <v>15000</v>
      </c>
      <c r="C23" s="1"/>
      <c r="D23" s="1"/>
      <c r="E23" s="1"/>
      <c r="F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</row>
    <row r="25" customFormat="false" ht="15" hidden="false" customHeight="false" outlineLevel="0" collapsed="false">
      <c r="A25" s="25" t="s">
        <v>268</v>
      </c>
      <c r="B25" s="1"/>
      <c r="C25" s="1"/>
      <c r="D25" s="1"/>
      <c r="E25" s="1"/>
      <c r="F25" s="1"/>
    </row>
    <row r="26" customFormat="false" ht="15" hidden="false" customHeight="false" outlineLevel="0" collapsed="false">
      <c r="A26" s="12" t="s">
        <v>54</v>
      </c>
      <c r="B26" s="12" t="s">
        <v>269</v>
      </c>
      <c r="C26" s="1"/>
      <c r="D26" s="1"/>
      <c r="E26" s="1"/>
      <c r="F26" s="1"/>
    </row>
    <row r="27" customFormat="false" ht="15" hidden="false" customHeight="false" outlineLevel="0" collapsed="false">
      <c r="A27" s="13" t="s">
        <v>270</v>
      </c>
      <c r="B27" s="51" t="n">
        <v>7</v>
      </c>
      <c r="C27" s="1"/>
      <c r="D27" s="1"/>
      <c r="E27" s="1"/>
      <c r="F27" s="1"/>
    </row>
    <row r="28" customFormat="false" ht="15" hidden="false" customHeight="false" outlineLevel="0" collapsed="false">
      <c r="A28" s="13" t="s">
        <v>55</v>
      </c>
      <c r="B28" s="51" t="n">
        <v>12</v>
      </c>
      <c r="C28" s="1"/>
      <c r="D28" s="1"/>
      <c r="E28" s="1"/>
      <c r="F28" s="1"/>
    </row>
    <row r="29" customFormat="false" ht="15" hidden="false" customHeight="false" outlineLevel="0" collapsed="false">
      <c r="A29" s="13" t="s">
        <v>271</v>
      </c>
      <c r="B29" s="51" t="n">
        <v>16</v>
      </c>
      <c r="C29" s="1"/>
      <c r="D29" s="1"/>
      <c r="E29" s="1"/>
      <c r="F29" s="1"/>
    </row>
    <row r="30" customFormat="false" ht="15" hidden="false" customHeight="false" outlineLevel="0" collapsed="false">
      <c r="A30" s="13" t="s">
        <v>272</v>
      </c>
      <c r="B30" s="51" t="n">
        <v>28</v>
      </c>
      <c r="C30" s="1"/>
      <c r="D30" s="1"/>
      <c r="E30" s="1"/>
      <c r="F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</row>
    <row r="32" customFormat="false" ht="15" hidden="false" customHeight="false" outlineLevel="0" collapsed="false">
      <c r="A32" s="25" t="s">
        <v>273</v>
      </c>
      <c r="B32" s="1"/>
      <c r="C32" s="1"/>
      <c r="D32" s="1"/>
      <c r="E32" s="1"/>
      <c r="F32" s="1"/>
    </row>
    <row r="33" customFormat="false" ht="15" hidden="false" customHeight="false" outlineLevel="0" collapsed="false">
      <c r="A33" s="12" t="s">
        <v>56</v>
      </c>
      <c r="B33" s="12" t="s">
        <v>274</v>
      </c>
      <c r="C33" s="1"/>
      <c r="D33" s="1"/>
      <c r="E33" s="1"/>
      <c r="F33" s="1"/>
    </row>
    <row r="34" customFormat="false" ht="15" hidden="false" customHeight="false" outlineLevel="0" collapsed="false">
      <c r="A34" s="13" t="s">
        <v>60</v>
      </c>
      <c r="B34" s="51" t="n">
        <v>0</v>
      </c>
      <c r="C34" s="1"/>
      <c r="D34" s="1"/>
      <c r="E34" s="1"/>
      <c r="F34" s="1"/>
    </row>
    <row r="35" customFormat="false" ht="15" hidden="false" customHeight="false" outlineLevel="0" collapsed="false">
      <c r="A35" s="13" t="s">
        <v>275</v>
      </c>
      <c r="B35" s="51" t="n">
        <v>1</v>
      </c>
      <c r="C35" s="1"/>
      <c r="D35" s="1"/>
      <c r="E35" s="1"/>
      <c r="F35" s="1"/>
    </row>
    <row r="36" customFormat="false" ht="15" hidden="false" customHeight="false" outlineLevel="0" collapsed="false">
      <c r="A36" s="13" t="s">
        <v>276</v>
      </c>
      <c r="B36" s="51" t="n">
        <v>2.5</v>
      </c>
      <c r="C36" s="1"/>
      <c r="D36" s="1"/>
      <c r="E36" s="1"/>
      <c r="F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</row>
    <row r="38" customFormat="false" ht="15" hidden="false" customHeight="false" outlineLevel="0" collapsed="false">
      <c r="A38" s="25" t="s">
        <v>62</v>
      </c>
      <c r="B38" s="1"/>
      <c r="C38" s="1"/>
      <c r="D38" s="1"/>
      <c r="E38" s="1"/>
      <c r="F38" s="1"/>
    </row>
    <row r="39" customFormat="false" ht="15" hidden="false" customHeight="false" outlineLevel="0" collapsed="false">
      <c r="A39" s="12" t="s">
        <v>62</v>
      </c>
      <c r="B39" s="12" t="s">
        <v>277</v>
      </c>
      <c r="C39" s="12" t="s">
        <v>278</v>
      </c>
      <c r="D39" s="1"/>
      <c r="E39" s="1"/>
      <c r="F39" s="1"/>
    </row>
    <row r="40" customFormat="false" ht="15" hidden="false" customHeight="false" outlineLevel="0" collapsed="false">
      <c r="A40" s="13" t="s">
        <v>279</v>
      </c>
      <c r="B40" s="51" t="n">
        <v>600</v>
      </c>
      <c r="C40" s="51" t="n">
        <v>0</v>
      </c>
      <c r="D40" s="1"/>
      <c r="E40" s="1"/>
      <c r="F40" s="1"/>
    </row>
    <row r="41" customFormat="false" ht="15" hidden="false" customHeight="false" outlineLevel="0" collapsed="false">
      <c r="A41" s="13" t="s">
        <v>63</v>
      </c>
      <c r="B41" s="51" t="n">
        <v>1200</v>
      </c>
      <c r="C41" s="51" t="n">
        <v>1</v>
      </c>
      <c r="D41" s="1"/>
      <c r="E41" s="1"/>
      <c r="F41" s="1"/>
    </row>
    <row r="42" customFormat="false" ht="15" hidden="false" customHeight="false" outlineLevel="0" collapsed="false">
      <c r="A42" s="13" t="s">
        <v>280</v>
      </c>
      <c r="B42" s="51" t="n">
        <v>2200</v>
      </c>
      <c r="C42" s="51" t="n">
        <v>1</v>
      </c>
      <c r="D42" s="1"/>
      <c r="E42" s="1"/>
      <c r="F42" s="1"/>
    </row>
    <row r="43" customFormat="false" ht="15" hidden="false" customHeight="false" outlineLevel="0" collapsed="false">
      <c r="A43" s="13" t="s">
        <v>281</v>
      </c>
      <c r="B43" s="51" t="n">
        <v>3800</v>
      </c>
      <c r="C43" s="51" t="n">
        <v>2</v>
      </c>
      <c r="D43" s="1"/>
      <c r="E43" s="1"/>
      <c r="F43" s="1"/>
    </row>
    <row r="44" customFormat="false" ht="15" hidden="false" customHeight="false" outlineLevel="0" collapsed="false">
      <c r="A44" s="13" t="s">
        <v>282</v>
      </c>
      <c r="B44" s="51" t="n">
        <v>7000</v>
      </c>
      <c r="C44" s="51" t="n">
        <v>2</v>
      </c>
      <c r="D44" s="1"/>
      <c r="E44" s="1"/>
      <c r="F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</row>
    <row r="46" customFormat="false" ht="15" hidden="false" customHeight="false" outlineLevel="0" collapsed="false">
      <c r="A46" s="25" t="s">
        <v>283</v>
      </c>
      <c r="B46" s="1"/>
      <c r="C46" s="1"/>
      <c r="D46" s="1"/>
      <c r="E46" s="1"/>
      <c r="F46" s="1"/>
    </row>
    <row r="47" customFormat="false" ht="23.85" hidden="false" customHeight="false" outlineLevel="0" collapsed="false">
      <c r="A47" s="12" t="s">
        <v>65</v>
      </c>
      <c r="B47" s="12" t="s">
        <v>284</v>
      </c>
      <c r="C47" s="1"/>
      <c r="D47" s="1"/>
      <c r="E47" s="1"/>
      <c r="F47" s="1"/>
    </row>
    <row r="48" customFormat="false" ht="15" hidden="false" customHeight="false" outlineLevel="0" collapsed="false">
      <c r="A48" s="13" t="s">
        <v>285</v>
      </c>
      <c r="B48" s="51" t="n">
        <v>0</v>
      </c>
      <c r="C48" s="1"/>
      <c r="D48" s="1"/>
      <c r="E48" s="1"/>
      <c r="F48" s="1"/>
    </row>
    <row r="49" customFormat="false" ht="15" hidden="false" customHeight="false" outlineLevel="0" collapsed="false">
      <c r="A49" s="13" t="s">
        <v>66</v>
      </c>
      <c r="B49" s="51" t="n">
        <v>300</v>
      </c>
      <c r="C49" s="1"/>
      <c r="D49" s="1"/>
      <c r="E49" s="1"/>
      <c r="F49" s="1"/>
    </row>
    <row r="50" customFormat="false" ht="15" hidden="false" customHeight="false" outlineLevel="0" collapsed="false">
      <c r="A50" s="13" t="s">
        <v>286</v>
      </c>
      <c r="B50" s="51" t="n">
        <v>900</v>
      </c>
      <c r="C50" s="1"/>
      <c r="D50" s="1"/>
      <c r="E50" s="1"/>
      <c r="F50" s="1"/>
    </row>
    <row r="51" customFormat="false" ht="15" hidden="false" customHeight="false" outlineLevel="0" collapsed="false">
      <c r="A51" s="13" t="s">
        <v>287</v>
      </c>
      <c r="B51" s="51" t="n">
        <v>800</v>
      </c>
      <c r="C51" s="1"/>
      <c r="D51" s="1"/>
      <c r="E51" s="1"/>
      <c r="F51" s="1"/>
    </row>
    <row r="52" customFormat="false" ht="15" hidden="false" customHeight="false" outlineLevel="0" collapsed="false">
      <c r="A52" s="13" t="s">
        <v>288</v>
      </c>
      <c r="B52" s="51" t="n">
        <v>1500</v>
      </c>
      <c r="C52" s="1"/>
      <c r="D52" s="1"/>
      <c r="E52" s="1"/>
      <c r="F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</row>
    <row r="54" customFormat="false" ht="15" hidden="false" customHeight="false" outlineLevel="0" collapsed="false">
      <c r="A54" s="25" t="s">
        <v>61</v>
      </c>
      <c r="B54" s="1"/>
      <c r="C54" s="1"/>
      <c r="D54" s="1"/>
      <c r="E54" s="1"/>
      <c r="F54" s="1"/>
    </row>
    <row r="55" customFormat="false" ht="15" hidden="false" customHeight="false" outlineLevel="0" collapsed="false">
      <c r="A55" s="12" t="s">
        <v>61</v>
      </c>
      <c r="B55" s="12" t="s">
        <v>277</v>
      </c>
      <c r="C55" s="1"/>
      <c r="D55" s="1"/>
      <c r="E55" s="1"/>
      <c r="F55" s="1"/>
    </row>
    <row r="56" customFormat="false" ht="15" hidden="false" customHeight="false" outlineLevel="0" collapsed="false">
      <c r="A56" s="13" t="s">
        <v>289</v>
      </c>
      <c r="B56" s="51" t="n">
        <v>0</v>
      </c>
      <c r="C56" s="1"/>
      <c r="D56" s="1"/>
      <c r="E56" s="1"/>
      <c r="F56" s="1"/>
    </row>
    <row r="57" customFormat="false" ht="15" hidden="false" customHeight="false" outlineLevel="0" collapsed="false">
      <c r="A57" s="13" t="s">
        <v>68</v>
      </c>
      <c r="B57" s="51" t="n">
        <v>550</v>
      </c>
      <c r="C57" s="1"/>
      <c r="D57" s="1"/>
      <c r="E57" s="1"/>
      <c r="F57" s="1"/>
    </row>
    <row r="58" customFormat="false" ht="15" hidden="false" customHeight="false" outlineLevel="0" collapsed="false">
      <c r="A58" s="13" t="s">
        <v>290</v>
      </c>
      <c r="B58" s="51" t="n">
        <v>750</v>
      </c>
      <c r="C58" s="1"/>
      <c r="D58" s="1"/>
      <c r="E58" s="1"/>
      <c r="F58" s="1"/>
    </row>
    <row r="59" customFormat="false" ht="15" hidden="false" customHeight="false" outlineLevel="0" collapsed="false">
      <c r="A59" s="13" t="s">
        <v>291</v>
      </c>
      <c r="B59" s="51" t="n">
        <v>2200</v>
      </c>
      <c r="C59" s="1"/>
      <c r="D59" s="1"/>
      <c r="E59" s="1"/>
      <c r="F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</row>
    <row r="61" customFormat="false" ht="15" hidden="false" customHeight="false" outlineLevel="0" collapsed="false">
      <c r="A61" s="25" t="s">
        <v>292</v>
      </c>
      <c r="B61" s="1"/>
      <c r="C61" s="1"/>
      <c r="D61" s="1"/>
      <c r="E61" s="1"/>
      <c r="F61" s="1"/>
    </row>
    <row r="62" customFormat="false" ht="15" hidden="false" customHeight="false" outlineLevel="0" collapsed="false">
      <c r="A62" s="12" t="s">
        <v>293</v>
      </c>
      <c r="B62" s="12" t="s">
        <v>294</v>
      </c>
      <c r="C62" s="1"/>
      <c r="D62" s="1"/>
      <c r="E62" s="1"/>
      <c r="F62" s="1"/>
    </row>
    <row r="63" customFormat="false" ht="15" hidden="false" customHeight="false" outlineLevel="0" collapsed="false">
      <c r="A63" s="13" t="s">
        <v>295</v>
      </c>
      <c r="B63" s="49" t="n">
        <v>20</v>
      </c>
      <c r="C63" s="1"/>
      <c r="D63" s="1"/>
      <c r="E63" s="1"/>
      <c r="F63" s="1"/>
    </row>
    <row r="64" customFormat="false" ht="15" hidden="false" customHeight="false" outlineLevel="0" collapsed="false">
      <c r="A64" s="13" t="s">
        <v>296</v>
      </c>
      <c r="B64" s="49" t="n">
        <v>400</v>
      </c>
      <c r="C64" s="1"/>
      <c r="D64" s="1"/>
      <c r="E64" s="1"/>
      <c r="F64" s="1"/>
    </row>
    <row r="65" customFormat="false" ht="15" hidden="false" customHeight="false" outlineLevel="0" collapsed="false">
      <c r="A65" s="13" t="s">
        <v>297</v>
      </c>
      <c r="B65" s="49" t="n">
        <v>600</v>
      </c>
      <c r="C65" s="1"/>
      <c r="D65" s="1"/>
      <c r="E65" s="1"/>
      <c r="F65" s="1"/>
    </row>
    <row r="66" customFormat="false" ht="15" hidden="false" customHeight="false" outlineLevel="0" collapsed="false">
      <c r="A66" s="13" t="s">
        <v>298</v>
      </c>
      <c r="B66" s="49" t="n">
        <v>1500</v>
      </c>
      <c r="C66" s="1"/>
      <c r="D66" s="1"/>
      <c r="E66" s="1"/>
      <c r="F66" s="1"/>
    </row>
    <row r="67" customFormat="false" ht="15" hidden="false" customHeight="false" outlineLevel="0" collapsed="false">
      <c r="A67" s="13" t="s">
        <v>299</v>
      </c>
      <c r="B67" s="49" t="n">
        <v>1200</v>
      </c>
      <c r="C67" s="1"/>
      <c r="D67" s="1"/>
      <c r="E67" s="1"/>
      <c r="F67" s="1"/>
    </row>
    <row r="68" customFormat="false" ht="15" hidden="false" customHeight="false" outlineLevel="0" collapsed="false">
      <c r="A68" s="13" t="s">
        <v>300</v>
      </c>
      <c r="B68" s="49" t="n">
        <v>800</v>
      </c>
      <c r="C68" s="1"/>
      <c r="D68" s="1"/>
      <c r="E68" s="1"/>
      <c r="F68" s="1"/>
    </row>
    <row r="69" customFormat="false" ht="15" hidden="false" customHeight="false" outlineLevel="0" collapsed="false">
      <c r="A69" s="13" t="s">
        <v>301</v>
      </c>
      <c r="B69" s="49" t="n">
        <v>2500</v>
      </c>
      <c r="C69" s="1"/>
      <c r="D69" s="1"/>
      <c r="E69" s="1"/>
      <c r="F69" s="1"/>
    </row>
    <row r="70" customFormat="false" ht="15" hidden="false" customHeight="false" outlineLevel="0" collapsed="false">
      <c r="A70" s="13" t="s">
        <v>302</v>
      </c>
      <c r="B70" s="50" t="n">
        <v>0.02</v>
      </c>
      <c r="C70" s="1"/>
      <c r="D70" s="1"/>
      <c r="E70" s="1"/>
      <c r="F70" s="1"/>
    </row>
    <row r="71" customFormat="false" ht="15" hidden="false" customHeight="false" outlineLevel="0" collapsed="false">
      <c r="A71" s="13" t="s">
        <v>303</v>
      </c>
      <c r="B71" s="49" t="n">
        <v>250</v>
      </c>
      <c r="C71" s="1"/>
      <c r="D71" s="1"/>
      <c r="E71" s="1"/>
      <c r="F71" s="1"/>
    </row>
    <row r="72" customFormat="false" ht="15" hidden="false" customHeight="false" outlineLevel="0" collapsed="false">
      <c r="A72" s="13" t="s">
        <v>304</v>
      </c>
      <c r="B72" s="49" t="n">
        <v>2000</v>
      </c>
      <c r="C72" s="1"/>
      <c r="D72" s="1"/>
      <c r="E72" s="1"/>
      <c r="F72" s="1"/>
    </row>
    <row r="73" customFormat="false" ht="15" hidden="false" customHeight="false" outlineLevel="0" collapsed="false">
      <c r="A73" s="13" t="s">
        <v>305</v>
      </c>
      <c r="B73" s="51" t="n">
        <v>0.85</v>
      </c>
      <c r="C73" s="1"/>
      <c r="D73" s="1"/>
      <c r="E73" s="1"/>
      <c r="F73" s="1"/>
    </row>
    <row r="74" customFormat="false" ht="15" hidden="false" customHeight="false" outlineLevel="0" collapsed="false">
      <c r="A74" s="13" t="s">
        <v>306</v>
      </c>
      <c r="B74" s="50" t="n">
        <v>0.15</v>
      </c>
      <c r="C74" s="1"/>
      <c r="D74" s="1"/>
      <c r="E74" s="1"/>
      <c r="F74" s="1"/>
    </row>
    <row r="75" customFormat="false" ht="15" hidden="false" customHeight="false" outlineLevel="0" collapsed="false">
      <c r="A75" s="1"/>
      <c r="B75" s="1"/>
      <c r="C75" s="1"/>
      <c r="D75" s="1"/>
      <c r="E75" s="1"/>
      <c r="F75" s="1"/>
    </row>
    <row r="76" customFormat="false" ht="15" hidden="false" customHeight="false" outlineLevel="0" collapsed="false">
      <c r="A76" s="25" t="s">
        <v>307</v>
      </c>
      <c r="B76" s="1"/>
      <c r="C76" s="1"/>
      <c r="D76" s="1"/>
      <c r="E76" s="1"/>
      <c r="F76" s="1"/>
    </row>
    <row r="77" customFormat="false" ht="15" hidden="false" customHeight="false" outlineLevel="0" collapsed="false">
      <c r="A77" s="12" t="s">
        <v>308</v>
      </c>
      <c r="B77" s="12" t="s">
        <v>309</v>
      </c>
      <c r="C77" s="1"/>
      <c r="D77" s="1"/>
      <c r="E77" s="1"/>
      <c r="F77" s="1"/>
    </row>
    <row r="78" customFormat="false" ht="15" hidden="false" customHeight="false" outlineLevel="0" collapsed="false">
      <c r="A78" s="13" t="s">
        <v>43</v>
      </c>
      <c r="B78" s="51" t="n">
        <v>1</v>
      </c>
      <c r="C78" s="1"/>
      <c r="D78" s="1"/>
      <c r="E78" s="1"/>
      <c r="F78" s="1"/>
    </row>
    <row r="79" customFormat="false" ht="15" hidden="false" customHeight="false" outlineLevel="0" collapsed="false">
      <c r="A79" s="13" t="s">
        <v>310</v>
      </c>
      <c r="B79" s="51" t="n">
        <v>0.88</v>
      </c>
      <c r="C79" s="1"/>
      <c r="D79" s="1"/>
      <c r="E79" s="1"/>
      <c r="F79" s="1"/>
    </row>
    <row r="80" customFormat="false" ht="15" hidden="false" customHeight="false" outlineLevel="0" collapsed="false">
      <c r="A80" s="13" t="s">
        <v>311</v>
      </c>
      <c r="B80" s="51" t="n">
        <v>1.25</v>
      </c>
      <c r="C80" s="1"/>
      <c r="D80" s="1"/>
      <c r="E80" s="1"/>
      <c r="F80" s="1"/>
    </row>
    <row r="81" customFormat="false" ht="15" hidden="false" customHeight="false" outlineLevel="0" collapsed="false">
      <c r="A81" s="13" t="s">
        <v>312</v>
      </c>
      <c r="B81" s="51" t="n">
        <v>0.97</v>
      </c>
      <c r="C81" s="1"/>
      <c r="D81" s="1"/>
      <c r="E81" s="1"/>
      <c r="F81" s="1"/>
    </row>
    <row r="82" customFormat="false" ht="15" hidden="false" customHeight="false" outlineLevel="0" collapsed="false">
      <c r="A82" s="13" t="s">
        <v>313</v>
      </c>
      <c r="B82" s="51" t="n">
        <v>0.87</v>
      </c>
      <c r="C82" s="1"/>
      <c r="D82" s="1"/>
      <c r="E82" s="1"/>
      <c r="F82" s="1"/>
    </row>
    <row r="83" customFormat="false" ht="15" hidden="false" customHeight="false" outlineLevel="0" collapsed="false">
      <c r="A83" s="13" t="s">
        <v>314</v>
      </c>
      <c r="B83" s="51" t="n">
        <v>1.25</v>
      </c>
      <c r="C83" s="1"/>
      <c r="D83" s="1"/>
      <c r="E83" s="1"/>
      <c r="F83" s="1"/>
    </row>
    <row r="84" customFormat="false" ht="15" hidden="false" customHeight="false" outlineLevel="0" collapsed="false">
      <c r="A84" s="13" t="s">
        <v>315</v>
      </c>
      <c r="B84" s="51" t="n">
        <v>1.05</v>
      </c>
      <c r="C84" s="1"/>
      <c r="D84" s="1"/>
      <c r="E84" s="1"/>
      <c r="F84" s="1"/>
    </row>
    <row r="85" customFormat="false" ht="15" hidden="false" customHeight="false" outlineLevel="0" collapsed="false">
      <c r="A85" s="13" t="s">
        <v>316</v>
      </c>
      <c r="B85" s="51" t="n">
        <v>1.15</v>
      </c>
      <c r="C85" s="1"/>
      <c r="D85" s="1"/>
      <c r="E85" s="1"/>
      <c r="F85" s="1"/>
    </row>
    <row r="86" customFormat="false" ht="15" hidden="false" customHeight="false" outlineLevel="0" collapsed="false">
      <c r="A86" s="13" t="s">
        <v>317</v>
      </c>
      <c r="B86" s="51" t="n">
        <v>1.03</v>
      </c>
      <c r="C86" s="1"/>
      <c r="D86" s="1"/>
      <c r="E86" s="1"/>
      <c r="F86" s="1"/>
    </row>
    <row r="87" customFormat="false" ht="15" hidden="false" customHeight="false" outlineLevel="0" collapsed="false">
      <c r="A87" s="13" t="s">
        <v>318</v>
      </c>
      <c r="B87" s="51" t="n">
        <v>1.2</v>
      </c>
      <c r="C87" s="1"/>
      <c r="D87" s="1"/>
      <c r="E87" s="1"/>
      <c r="F87" s="1"/>
    </row>
    <row r="88" customFormat="false" ht="15" hidden="false" customHeight="false" outlineLevel="0" collapsed="false">
      <c r="A88" s="13" t="s">
        <v>319</v>
      </c>
      <c r="B88" s="51" t="n">
        <v>0.97</v>
      </c>
      <c r="C88" s="1"/>
      <c r="D88" s="1"/>
      <c r="E88" s="1"/>
      <c r="F88" s="1"/>
    </row>
    <row r="89" customFormat="false" ht="15" hidden="false" customHeight="false" outlineLevel="0" collapsed="false">
      <c r="A89" s="13" t="s">
        <v>320</v>
      </c>
      <c r="B89" s="51" t="n">
        <v>0.93</v>
      </c>
      <c r="C89" s="1"/>
      <c r="D89" s="1"/>
      <c r="E89" s="1"/>
      <c r="F89" s="1"/>
    </row>
    <row r="90" customFormat="false" ht="15" hidden="false" customHeight="false" outlineLevel="0" collapsed="false">
      <c r="A90" s="13" t="s">
        <v>321</v>
      </c>
      <c r="B90" s="51" t="n">
        <v>1.3</v>
      </c>
      <c r="C90" s="1"/>
      <c r="D90" s="1"/>
      <c r="E90" s="1"/>
      <c r="F90" s="1"/>
    </row>
    <row r="91" customFormat="false" ht="15" hidden="false" customHeight="false" outlineLevel="0" collapsed="false">
      <c r="A91" s="13" t="s">
        <v>322</v>
      </c>
      <c r="B91" s="51" t="n">
        <v>0.96</v>
      </c>
      <c r="C91" s="1"/>
      <c r="D91" s="1"/>
      <c r="E91" s="1"/>
      <c r="F91" s="1"/>
    </row>
    <row r="92" customFormat="false" ht="15" hidden="false" customHeight="false" outlineLevel="0" collapsed="false">
      <c r="A92" s="13" t="s">
        <v>323</v>
      </c>
      <c r="B92" s="51" t="n">
        <v>1.05</v>
      </c>
      <c r="C92" s="1"/>
      <c r="D92" s="1"/>
      <c r="E92" s="1"/>
      <c r="F92" s="1"/>
    </row>
    <row r="93" customFormat="false" ht="15" hidden="false" customHeight="false" outlineLevel="0" collapsed="false">
      <c r="A93" s="13" t="s">
        <v>324</v>
      </c>
      <c r="B93" s="51" t="n">
        <v>0.93</v>
      </c>
      <c r="C93" s="1"/>
      <c r="D93" s="1"/>
      <c r="E93" s="1"/>
      <c r="F93" s="1"/>
    </row>
    <row r="94" customFormat="false" ht="15" hidden="false" customHeight="false" outlineLevel="0" collapsed="false">
      <c r="A94" s="13" t="s">
        <v>325</v>
      </c>
      <c r="B94" s="51" t="n">
        <v>0.95</v>
      </c>
      <c r="C94" s="1"/>
      <c r="D94" s="1"/>
      <c r="E94" s="1"/>
      <c r="F94" s="1"/>
    </row>
    <row r="95" customFormat="false" ht="15" hidden="false" customHeight="false" outlineLevel="0" collapsed="false">
      <c r="A95" s="13" t="s">
        <v>326</v>
      </c>
      <c r="B95" s="51" t="n">
        <v>0.92</v>
      </c>
      <c r="C95" s="1"/>
      <c r="D95" s="1"/>
      <c r="E95" s="1"/>
      <c r="F95" s="1"/>
    </row>
    <row r="96" customFormat="false" ht="15" hidden="false" customHeight="false" outlineLevel="0" collapsed="false">
      <c r="A96" s="13" t="s">
        <v>327</v>
      </c>
      <c r="B96" s="51" t="n">
        <v>0.9</v>
      </c>
      <c r="C96" s="1"/>
      <c r="D96" s="1"/>
      <c r="E96" s="1"/>
      <c r="F96" s="1"/>
    </row>
    <row r="97" customFormat="false" ht="15" hidden="false" customHeight="false" outlineLevel="0" collapsed="false">
      <c r="A97" s="13" t="s">
        <v>328</v>
      </c>
      <c r="B97" s="51" t="n">
        <v>0.9</v>
      </c>
      <c r="C97" s="1"/>
      <c r="D97" s="1"/>
      <c r="E97" s="1"/>
      <c r="F97" s="1"/>
    </row>
    <row r="98" customFormat="false" ht="15" hidden="false" customHeight="false" outlineLevel="0" collapsed="false">
      <c r="A98" s="13" t="s">
        <v>329</v>
      </c>
      <c r="B98" s="51" t="n">
        <v>1</v>
      </c>
      <c r="C98" s="1"/>
      <c r="D98" s="1"/>
      <c r="E98" s="1"/>
      <c r="F98" s="1"/>
    </row>
    <row r="99" customFormat="false" ht="15" hidden="false" customHeight="false" outlineLevel="0" collapsed="false">
      <c r="A99" s="13" t="s">
        <v>330</v>
      </c>
      <c r="B99" s="51" t="n">
        <v>1.08</v>
      </c>
      <c r="C99" s="1"/>
      <c r="D99" s="1"/>
      <c r="E99" s="1"/>
      <c r="F99" s="1"/>
    </row>
    <row r="100" customFormat="false" ht="15" hidden="false" customHeight="false" outlineLevel="0" collapsed="false">
      <c r="A100" s="13" t="s">
        <v>331</v>
      </c>
      <c r="B100" s="51" t="n">
        <v>1.2</v>
      </c>
      <c r="C100" s="1"/>
      <c r="D100" s="1"/>
      <c r="E100" s="1"/>
      <c r="F100" s="1"/>
    </row>
    <row r="101" customFormat="false" ht="15" hidden="false" customHeight="false" outlineLevel="0" collapsed="false">
      <c r="A101" s="13" t="s">
        <v>332</v>
      </c>
      <c r="B101" s="51" t="n">
        <v>0.98</v>
      </c>
      <c r="C101" s="1"/>
      <c r="D101" s="1"/>
      <c r="E101" s="1"/>
      <c r="F101" s="1"/>
    </row>
    <row r="102" customFormat="false" ht="15" hidden="false" customHeight="false" outlineLevel="0" collapsed="false">
      <c r="A102" s="13" t="s">
        <v>333</v>
      </c>
      <c r="B102" s="51" t="n">
        <v>1.03</v>
      </c>
      <c r="C102" s="1"/>
      <c r="D102" s="1"/>
      <c r="E102" s="1"/>
      <c r="F102" s="1"/>
    </row>
    <row r="103" customFormat="false" ht="15" hidden="false" customHeight="false" outlineLevel="0" collapsed="false">
      <c r="A103" s="13" t="s">
        <v>334</v>
      </c>
      <c r="B103" s="51" t="n">
        <v>0.86</v>
      </c>
      <c r="C103" s="1"/>
      <c r="D103" s="1"/>
      <c r="E103" s="1"/>
      <c r="F103" s="1"/>
    </row>
    <row r="104" customFormat="false" ht="15" hidden="false" customHeight="false" outlineLevel="0" collapsed="false">
      <c r="A104" s="13" t="s">
        <v>335</v>
      </c>
      <c r="B104" s="51" t="n">
        <v>0.93</v>
      </c>
      <c r="C104" s="1"/>
      <c r="D104" s="1"/>
      <c r="E104" s="1"/>
      <c r="F104" s="1"/>
    </row>
    <row r="105" customFormat="false" ht="15" hidden="false" customHeight="false" outlineLevel="0" collapsed="false">
      <c r="A105" s="13" t="s">
        <v>336</v>
      </c>
      <c r="B105" s="51" t="n">
        <v>0.96</v>
      </c>
      <c r="C105" s="1"/>
      <c r="D105" s="1"/>
      <c r="E105" s="1"/>
      <c r="F105" s="1"/>
    </row>
    <row r="106" customFormat="false" ht="15" hidden="false" customHeight="false" outlineLevel="0" collapsed="false">
      <c r="A106" s="13" t="s">
        <v>337</v>
      </c>
      <c r="B106" s="51" t="n">
        <v>0.94</v>
      </c>
      <c r="C106" s="1"/>
      <c r="D106" s="1"/>
      <c r="E106" s="1"/>
      <c r="F106" s="1"/>
    </row>
    <row r="107" customFormat="false" ht="15" hidden="false" customHeight="false" outlineLevel="0" collapsed="false">
      <c r="A107" s="13" t="s">
        <v>338</v>
      </c>
      <c r="B107" s="51" t="n">
        <v>1.03</v>
      </c>
      <c r="C107" s="1"/>
      <c r="D107" s="1"/>
      <c r="E107" s="1"/>
      <c r="F107" s="1"/>
    </row>
    <row r="108" customFormat="false" ht="15" hidden="false" customHeight="false" outlineLevel="0" collapsed="false">
      <c r="A108" s="13" t="s">
        <v>339</v>
      </c>
      <c r="B108" s="51" t="n">
        <v>1.05</v>
      </c>
      <c r="C108" s="1"/>
      <c r="D108" s="1"/>
      <c r="E108" s="1"/>
      <c r="F108" s="1"/>
    </row>
    <row r="109" customFormat="false" ht="15" hidden="false" customHeight="false" outlineLevel="0" collapsed="false">
      <c r="A109" s="13" t="s">
        <v>340</v>
      </c>
      <c r="B109" s="51" t="n">
        <v>1.18</v>
      </c>
      <c r="C109" s="1"/>
      <c r="D109" s="1"/>
      <c r="E109" s="1"/>
      <c r="F109" s="1"/>
    </row>
    <row r="110" customFormat="false" ht="15" hidden="false" customHeight="false" outlineLevel="0" collapsed="false">
      <c r="A110" s="13" t="s">
        <v>341</v>
      </c>
      <c r="B110" s="51" t="n">
        <v>0.92</v>
      </c>
      <c r="C110" s="1"/>
      <c r="D110" s="1"/>
      <c r="E110" s="1"/>
      <c r="F110" s="1"/>
    </row>
    <row r="111" customFormat="false" ht="15" hidden="false" customHeight="false" outlineLevel="0" collapsed="false">
      <c r="A111" s="13" t="s">
        <v>342</v>
      </c>
      <c r="B111" s="51" t="n">
        <v>1.22</v>
      </c>
      <c r="C111" s="1"/>
      <c r="D111" s="1"/>
      <c r="E111" s="1"/>
      <c r="F111" s="1"/>
    </row>
    <row r="112" customFormat="false" ht="15" hidden="false" customHeight="false" outlineLevel="0" collapsed="false">
      <c r="A112" s="13" t="s">
        <v>343</v>
      </c>
      <c r="B112" s="51" t="n">
        <v>0.92</v>
      </c>
      <c r="C112" s="1"/>
      <c r="D112" s="1"/>
      <c r="E112" s="1"/>
      <c r="F112" s="1"/>
    </row>
    <row r="113" customFormat="false" ht="15" hidden="false" customHeight="false" outlineLevel="0" collapsed="false">
      <c r="A113" s="13" t="s">
        <v>344</v>
      </c>
      <c r="B113" s="51" t="n">
        <v>0.95</v>
      </c>
      <c r="C113" s="1"/>
      <c r="D113" s="1"/>
      <c r="E113" s="1"/>
      <c r="F113" s="1"/>
    </row>
    <row r="114" customFormat="false" ht="15" hidden="false" customHeight="false" outlineLevel="0" collapsed="false">
      <c r="A114" s="13" t="s">
        <v>345</v>
      </c>
      <c r="B114" s="51" t="n">
        <v>0.94</v>
      </c>
      <c r="C114" s="1"/>
      <c r="D114" s="1"/>
      <c r="E114" s="1"/>
      <c r="F114" s="1"/>
    </row>
    <row r="115" customFormat="false" ht="15" hidden="false" customHeight="false" outlineLevel="0" collapsed="false">
      <c r="A115" s="13" t="s">
        <v>346</v>
      </c>
      <c r="B115" s="51" t="n">
        <v>0.88</v>
      </c>
      <c r="C115" s="1"/>
      <c r="D115" s="1"/>
      <c r="E115" s="1"/>
      <c r="F115" s="1"/>
    </row>
    <row r="116" customFormat="false" ht="15" hidden="false" customHeight="false" outlineLevel="0" collapsed="false">
      <c r="A116" s="13" t="s">
        <v>347</v>
      </c>
      <c r="B116" s="51" t="n">
        <v>1.08</v>
      </c>
      <c r="C116" s="1"/>
      <c r="D116" s="1"/>
      <c r="E116" s="1"/>
      <c r="F116" s="1"/>
    </row>
    <row r="117" customFormat="false" ht="15" hidden="false" customHeight="false" outlineLevel="0" collapsed="false">
      <c r="A117" s="13" t="s">
        <v>348</v>
      </c>
      <c r="B117" s="51" t="n">
        <v>1.02</v>
      </c>
      <c r="C117" s="1"/>
      <c r="D117" s="1"/>
      <c r="E117" s="1"/>
      <c r="F117" s="1"/>
    </row>
    <row r="118" customFormat="false" ht="15" hidden="false" customHeight="false" outlineLevel="0" collapsed="false">
      <c r="A118" s="13" t="s">
        <v>349</v>
      </c>
      <c r="B118" s="51" t="n">
        <v>1.1</v>
      </c>
      <c r="C118" s="1"/>
      <c r="D118" s="1"/>
      <c r="E118" s="1"/>
      <c r="F118" s="1"/>
    </row>
    <row r="119" customFormat="false" ht="15" hidden="false" customHeight="false" outlineLevel="0" collapsed="false">
      <c r="A119" s="13" t="s">
        <v>350</v>
      </c>
      <c r="B119" s="51" t="n">
        <v>0.9</v>
      </c>
      <c r="C119" s="1"/>
      <c r="D119" s="1"/>
      <c r="E119" s="1"/>
      <c r="F119" s="1"/>
    </row>
    <row r="120" customFormat="false" ht="15" hidden="false" customHeight="false" outlineLevel="0" collapsed="false">
      <c r="A120" s="13" t="s">
        <v>351</v>
      </c>
      <c r="B120" s="51" t="n">
        <v>0.9</v>
      </c>
      <c r="C120" s="1"/>
      <c r="D120" s="1"/>
      <c r="E120" s="1"/>
      <c r="F120" s="1"/>
    </row>
    <row r="121" customFormat="false" ht="15" hidden="false" customHeight="false" outlineLevel="0" collapsed="false">
      <c r="A121" s="13" t="s">
        <v>352</v>
      </c>
      <c r="B121" s="51" t="n">
        <v>0.91</v>
      </c>
      <c r="C121" s="1"/>
      <c r="D121" s="1"/>
      <c r="E121" s="1"/>
      <c r="F121" s="1"/>
    </row>
    <row r="122" customFormat="false" ht="15" hidden="false" customHeight="false" outlineLevel="0" collapsed="false">
      <c r="A122" s="13" t="s">
        <v>353</v>
      </c>
      <c r="B122" s="51" t="n">
        <v>0.93</v>
      </c>
      <c r="C122" s="1"/>
      <c r="D122" s="1"/>
      <c r="E122" s="1"/>
      <c r="F122" s="1"/>
    </row>
    <row r="123" customFormat="false" ht="15" hidden="false" customHeight="false" outlineLevel="0" collapsed="false">
      <c r="A123" s="13" t="s">
        <v>354</v>
      </c>
      <c r="B123" s="51" t="n">
        <v>0.98</v>
      </c>
      <c r="C123" s="1"/>
      <c r="D123" s="1"/>
      <c r="E123" s="1"/>
      <c r="F123" s="1"/>
    </row>
    <row r="124" customFormat="false" ht="15" hidden="false" customHeight="false" outlineLevel="0" collapsed="false">
      <c r="A124" s="13" t="s">
        <v>355</v>
      </c>
      <c r="B124" s="51" t="n">
        <v>1.02</v>
      </c>
      <c r="C124" s="1"/>
      <c r="D124" s="1"/>
      <c r="E124" s="1"/>
      <c r="F124" s="1"/>
    </row>
    <row r="125" customFormat="false" ht="15" hidden="false" customHeight="false" outlineLevel="0" collapsed="false">
      <c r="A125" s="13" t="s">
        <v>356</v>
      </c>
      <c r="B125" s="51" t="n">
        <v>1</v>
      </c>
      <c r="C125" s="1"/>
      <c r="D125" s="1"/>
      <c r="E125" s="1"/>
      <c r="F125" s="1"/>
    </row>
    <row r="126" customFormat="false" ht="15" hidden="false" customHeight="false" outlineLevel="0" collapsed="false">
      <c r="A126" s="13" t="s">
        <v>357</v>
      </c>
      <c r="B126" s="51" t="n">
        <v>1.15</v>
      </c>
      <c r="C126" s="1"/>
      <c r="D126" s="1"/>
      <c r="E126" s="1"/>
      <c r="F126" s="1"/>
    </row>
    <row r="127" customFormat="false" ht="15" hidden="false" customHeight="false" outlineLevel="0" collapsed="false">
      <c r="A127" s="13" t="s">
        <v>358</v>
      </c>
      <c r="B127" s="51" t="n">
        <v>0.88</v>
      </c>
      <c r="C127" s="1"/>
      <c r="D127" s="1"/>
      <c r="E127" s="1"/>
      <c r="F127" s="1"/>
    </row>
    <row r="128" customFormat="false" ht="15" hidden="false" customHeight="false" outlineLevel="0" collapsed="false">
      <c r="A128" s="13" t="s">
        <v>359</v>
      </c>
      <c r="B128" s="51" t="n">
        <v>0.98</v>
      </c>
      <c r="C128" s="1"/>
      <c r="D128" s="1"/>
      <c r="E128" s="1"/>
      <c r="F128" s="1"/>
    </row>
    <row r="129" customFormat="false" ht="15" hidden="false" customHeight="false" outlineLevel="0" collapsed="false">
      <c r="A129" s="13" t="s">
        <v>360</v>
      </c>
      <c r="B129" s="51" t="n">
        <v>0.95</v>
      </c>
      <c r="C129" s="1"/>
      <c r="D129" s="1"/>
      <c r="E129" s="1"/>
      <c r="F129" s="1"/>
    </row>
    <row r="130" customFormat="false" ht="15" hidden="false" customHeight="false" outlineLevel="0" collapsed="false">
      <c r="A130" s="1"/>
      <c r="B130" s="1"/>
      <c r="C130" s="1"/>
      <c r="D130" s="1"/>
      <c r="E130" s="1"/>
      <c r="F130" s="1"/>
    </row>
    <row r="131" customFormat="false" ht="15" hidden="false" customHeight="false" outlineLevel="0" collapsed="false">
      <c r="A131" s="25" t="s">
        <v>361</v>
      </c>
      <c r="B131" s="1"/>
      <c r="C131" s="1"/>
      <c r="D131" s="1"/>
      <c r="E131" s="1"/>
      <c r="F131" s="1"/>
    </row>
    <row r="132" customFormat="false" ht="15" hidden="false" customHeight="false" outlineLevel="0" collapsed="false">
      <c r="A132" s="12" t="s">
        <v>362</v>
      </c>
      <c r="B132" s="1"/>
      <c r="C132" s="1"/>
      <c r="D132" s="1"/>
      <c r="E132" s="1"/>
      <c r="F132" s="1"/>
    </row>
    <row r="133" customFormat="false" ht="15" hidden="false" customHeight="false" outlineLevel="0" collapsed="false">
      <c r="A133" s="13" t="s">
        <v>71</v>
      </c>
      <c r="B133" s="1"/>
      <c r="C133" s="1"/>
      <c r="D133" s="1"/>
      <c r="E133" s="1"/>
      <c r="F133" s="1"/>
    </row>
    <row r="134" customFormat="false" ht="15" hidden="false" customHeight="false" outlineLevel="0" collapsed="false">
      <c r="A134" s="13" t="s">
        <v>58</v>
      </c>
      <c r="B134" s="1"/>
      <c r="C134" s="1"/>
      <c r="D134" s="1"/>
      <c r="E134" s="1"/>
      <c r="F134" s="1"/>
    </row>
    <row r="135" customFormat="false" ht="15" hidden="false" customHeight="false" outlineLevel="0" collapsed="false">
      <c r="A135" s="1"/>
      <c r="B135" s="1"/>
      <c r="C135" s="1"/>
      <c r="D135" s="1"/>
      <c r="E135" s="1"/>
      <c r="F135" s="1"/>
    </row>
    <row r="136" customFormat="false" ht="15" hidden="false" customHeight="false" outlineLevel="0" collapsed="false">
      <c r="A136" s="25" t="s">
        <v>158</v>
      </c>
      <c r="B136" s="1"/>
      <c r="C136" s="1"/>
      <c r="D136" s="1"/>
      <c r="E136" s="1"/>
      <c r="F136" s="1"/>
    </row>
    <row r="137" customFormat="false" ht="15" hidden="false" customHeight="false" outlineLevel="0" collapsed="false">
      <c r="A137" s="12" t="s">
        <v>158</v>
      </c>
      <c r="B137" s="1"/>
      <c r="C137" s="1"/>
      <c r="D137" s="1"/>
      <c r="E137" s="1"/>
      <c r="F137" s="1"/>
    </row>
    <row r="138" customFormat="false" ht="15" hidden="false" customHeight="false" outlineLevel="0" collapsed="false">
      <c r="A138" s="13" t="s">
        <v>161</v>
      </c>
      <c r="B138" s="1"/>
      <c r="C138" s="1"/>
      <c r="D138" s="1"/>
      <c r="E138" s="1"/>
      <c r="F138" s="1"/>
    </row>
    <row r="139" customFormat="false" ht="15" hidden="false" customHeight="false" outlineLevel="0" collapsed="false">
      <c r="A139" s="13" t="s">
        <v>363</v>
      </c>
      <c r="B139" s="1"/>
      <c r="C139" s="1"/>
      <c r="D139" s="1"/>
      <c r="E139" s="1"/>
      <c r="F139" s="1"/>
    </row>
    <row r="140" customFormat="false" ht="15" hidden="false" customHeight="false" outlineLevel="0" collapsed="false">
      <c r="A140" s="13" t="s">
        <v>364</v>
      </c>
      <c r="B140" s="1"/>
      <c r="C140" s="1"/>
      <c r="D140" s="1"/>
      <c r="E140" s="1"/>
      <c r="F140" s="1"/>
    </row>
    <row r="141" customFormat="false" ht="15" hidden="false" customHeight="false" outlineLevel="0" collapsed="false">
      <c r="A141" s="13" t="s">
        <v>365</v>
      </c>
      <c r="B141" s="1"/>
      <c r="C141" s="1"/>
      <c r="D141" s="1"/>
      <c r="E141" s="1"/>
      <c r="F141" s="1"/>
    </row>
    <row r="142" customFormat="false" ht="15" hidden="false" customHeight="false" outlineLevel="0" collapsed="false">
      <c r="A142" s="1"/>
      <c r="B142" s="1"/>
      <c r="C142" s="1"/>
      <c r="D142" s="1"/>
      <c r="E142" s="1"/>
      <c r="F142" s="1"/>
    </row>
    <row r="143" customFormat="false" ht="15" hidden="false" customHeight="false" outlineLevel="0" collapsed="false">
      <c r="A143" s="25" t="s">
        <v>366</v>
      </c>
      <c r="B143" s="1"/>
      <c r="C143" s="1"/>
      <c r="D143" s="1"/>
      <c r="E143" s="1"/>
      <c r="F143" s="1"/>
    </row>
    <row r="144" customFormat="false" ht="15" hidden="false" customHeight="false" outlineLevel="0" collapsed="false">
      <c r="A144" s="12" t="s">
        <v>367</v>
      </c>
      <c r="B144" s="1"/>
      <c r="C144" s="1"/>
      <c r="D144" s="1"/>
      <c r="E144" s="1"/>
      <c r="F144" s="1"/>
    </row>
    <row r="145" customFormat="false" ht="15" hidden="false" customHeight="false" outlineLevel="0" collapsed="false">
      <c r="A145" s="13" t="s">
        <v>81</v>
      </c>
      <c r="B145" s="1"/>
      <c r="C145" s="1"/>
      <c r="D145" s="1"/>
      <c r="E145" s="1"/>
      <c r="F145" s="1"/>
    </row>
    <row r="146" customFormat="false" ht="15" hidden="false" customHeight="false" outlineLevel="0" collapsed="false">
      <c r="A146" s="13" t="s">
        <v>52</v>
      </c>
      <c r="B146" s="1"/>
      <c r="C146" s="1"/>
      <c r="D146" s="1"/>
      <c r="E146" s="1"/>
      <c r="F146" s="1"/>
    </row>
    <row r="147" customFormat="false" ht="15" hidden="false" customHeight="false" outlineLevel="0" collapsed="false">
      <c r="A147" s="13" t="s">
        <v>82</v>
      </c>
      <c r="B147" s="1"/>
      <c r="C147" s="1"/>
      <c r="D147" s="1"/>
      <c r="E147" s="1"/>
      <c r="F147" s="1"/>
    </row>
    <row r="148" customFormat="false" ht="15" hidden="false" customHeight="false" outlineLevel="0" collapsed="false">
      <c r="A148" s="13" t="s">
        <v>59</v>
      </c>
      <c r="B148" s="1"/>
      <c r="C148" s="1"/>
      <c r="D148" s="1"/>
      <c r="E148" s="1"/>
      <c r="F148" s="1"/>
    </row>
    <row r="149" customFormat="false" ht="15" hidden="false" customHeight="false" outlineLevel="0" collapsed="false">
      <c r="A149" s="13" t="s">
        <v>83</v>
      </c>
      <c r="B149" s="1"/>
      <c r="C149" s="1"/>
      <c r="D149" s="1"/>
      <c r="E149" s="1"/>
      <c r="F149" s="1"/>
    </row>
    <row r="150" customFormat="false" ht="15" hidden="false" customHeight="false" outlineLevel="0" collapsed="false">
      <c r="A150" s="13" t="s">
        <v>84</v>
      </c>
      <c r="B150" s="1"/>
      <c r="C150" s="1"/>
      <c r="D150" s="1"/>
      <c r="E150" s="1"/>
      <c r="F150" s="1"/>
    </row>
    <row r="151" customFormat="false" ht="15" hidden="false" customHeight="false" outlineLevel="0" collapsed="false">
      <c r="A151" s="13" t="s">
        <v>116</v>
      </c>
      <c r="B151" s="1"/>
      <c r="C151" s="1"/>
      <c r="D151" s="1"/>
      <c r="E151" s="1"/>
      <c r="F151" s="1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2026-10-03T00:08:41Z</dcterms:created>
  <dc:creator>openpyxl</dc:creator>
  <dc:description/>
  <dc:language>en-US</dc:language>
  <cp:lastModifiedBy/>
  <dcterms:modified xsi:type="dcterms:W3CDTF">2026-10-03T00:08:41Z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